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18 m veikla\RAS Ataskaitos 2018m\"/>
    </mc:Choice>
  </mc:AlternateContent>
  <bookViews>
    <workbookView xWindow="0" yWindow="0" windowWidth="20400" windowHeight="7065" firstSheet="7" activeTab="14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52511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R130" i="16"/>
  <c r="Q130" i="16"/>
  <c r="L130" i="16"/>
  <c r="G130" i="16"/>
  <c r="T129" i="16"/>
  <c r="R129" i="16"/>
  <c r="Q129" i="16"/>
  <c r="L129" i="16"/>
  <c r="G129" i="16"/>
  <c r="T128" i="16"/>
  <c r="R128" i="16"/>
  <c r="Q128" i="16"/>
  <c r="L128" i="16"/>
  <c r="G128" i="16"/>
  <c r="U128" i="16" s="1"/>
  <c r="T127" i="16"/>
  <c r="R127" i="16"/>
  <c r="Q127" i="16"/>
  <c r="L127" i="16"/>
  <c r="G127" i="16"/>
  <c r="T126" i="16"/>
  <c r="R126" i="16"/>
  <c r="Q126" i="16"/>
  <c r="L126" i="16"/>
  <c r="G126" i="16"/>
  <c r="T125" i="16"/>
  <c r="R125" i="16"/>
  <c r="Q125" i="16"/>
  <c r="L125" i="16"/>
  <c r="G125" i="16"/>
  <c r="T124" i="16"/>
  <c r="R124" i="16"/>
  <c r="Q124" i="16"/>
  <c r="L124" i="16"/>
  <c r="G124" i="16"/>
  <c r="T123" i="16"/>
  <c r="R123" i="16"/>
  <c r="Q123" i="16"/>
  <c r="L123" i="16"/>
  <c r="G123" i="16"/>
  <c r="T122" i="16"/>
  <c r="R122" i="16"/>
  <c r="Q122" i="16"/>
  <c r="L122" i="16"/>
  <c r="G122" i="16"/>
  <c r="T121" i="16"/>
  <c r="R121" i="16"/>
  <c r="Q121" i="16"/>
  <c r="L121" i="16"/>
  <c r="G121" i="16"/>
  <c r="T120" i="16"/>
  <c r="R120" i="16"/>
  <c r="Q120" i="16"/>
  <c r="L120" i="16"/>
  <c r="G120" i="16"/>
  <c r="T119" i="16"/>
  <c r="R119" i="16"/>
  <c r="Q119" i="16"/>
  <c r="L119" i="16"/>
  <c r="G119" i="16"/>
  <c r="T118" i="16"/>
  <c r="R118" i="16"/>
  <c r="Q118" i="16"/>
  <c r="L118" i="16"/>
  <c r="G118" i="16"/>
  <c r="T117" i="16"/>
  <c r="R117" i="16"/>
  <c r="Q117" i="16"/>
  <c r="L117" i="16"/>
  <c r="G117" i="16"/>
  <c r="T116" i="16"/>
  <c r="R116" i="16"/>
  <c r="Q116" i="16"/>
  <c r="L116" i="16"/>
  <c r="G116" i="16"/>
  <c r="T115" i="16"/>
  <c r="R115" i="16"/>
  <c r="Q115" i="16"/>
  <c r="L115" i="16"/>
  <c r="G115" i="16"/>
  <c r="T114" i="16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G112" i="16"/>
  <c r="U112" i="16" s="1"/>
  <c r="T111" i="16"/>
  <c r="R111" i="16"/>
  <c r="Q111" i="16"/>
  <c r="L111" i="16"/>
  <c r="G111" i="16"/>
  <c r="T110" i="16"/>
  <c r="R110" i="16"/>
  <c r="Q110" i="16"/>
  <c r="L110" i="16"/>
  <c r="G110" i="16"/>
  <c r="T109" i="16"/>
  <c r="R109" i="16"/>
  <c r="Q109" i="16"/>
  <c r="L109" i="16"/>
  <c r="G109" i="16"/>
  <c r="T108" i="16"/>
  <c r="R108" i="16"/>
  <c r="Q108" i="16"/>
  <c r="L108" i="16"/>
  <c r="G108" i="16"/>
  <c r="U108" i="16" s="1"/>
  <c r="T107" i="16"/>
  <c r="R107" i="16"/>
  <c r="Q107" i="16"/>
  <c r="L107" i="16"/>
  <c r="G107" i="16"/>
  <c r="T106" i="16"/>
  <c r="R106" i="16"/>
  <c r="Q106" i="16"/>
  <c r="L106" i="16"/>
  <c r="G106" i="16"/>
  <c r="T105" i="16"/>
  <c r="R105" i="16"/>
  <c r="Q105" i="16"/>
  <c r="L105" i="16"/>
  <c r="G105" i="16"/>
  <c r="T104" i="16"/>
  <c r="R104" i="16"/>
  <c r="Q104" i="16"/>
  <c r="L104" i="16"/>
  <c r="G104" i="16"/>
  <c r="T103" i="16"/>
  <c r="R103" i="16"/>
  <c r="Q103" i="16"/>
  <c r="L103" i="16"/>
  <c r="G103" i="16"/>
  <c r="T102" i="16"/>
  <c r="R102" i="16"/>
  <c r="Q102" i="16"/>
  <c r="L102" i="16"/>
  <c r="G102" i="16"/>
  <c r="T101" i="16"/>
  <c r="R101" i="16"/>
  <c r="Q101" i="16"/>
  <c r="L101" i="16"/>
  <c r="G101" i="16"/>
  <c r="T100" i="16"/>
  <c r="R100" i="16"/>
  <c r="Q100" i="16"/>
  <c r="L100" i="16"/>
  <c r="G100" i="16"/>
  <c r="T99" i="16"/>
  <c r="R99" i="16"/>
  <c r="Q99" i="16"/>
  <c r="L99" i="16"/>
  <c r="G99" i="16"/>
  <c r="T98" i="16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U96" i="16" s="1"/>
  <c r="T95" i="16"/>
  <c r="R95" i="16"/>
  <c r="Q95" i="16"/>
  <c r="L95" i="16"/>
  <c r="G95" i="16"/>
  <c r="T94" i="16"/>
  <c r="R94" i="16"/>
  <c r="Q94" i="16"/>
  <c r="L94" i="16"/>
  <c r="G94" i="16"/>
  <c r="T93" i="16"/>
  <c r="R93" i="16"/>
  <c r="Q93" i="16"/>
  <c r="L93" i="16"/>
  <c r="G93" i="16"/>
  <c r="T92" i="16"/>
  <c r="R92" i="16"/>
  <c r="Q92" i="16"/>
  <c r="L92" i="16"/>
  <c r="G92" i="16"/>
  <c r="U92" i="16" s="1"/>
  <c r="T91" i="16"/>
  <c r="R91" i="16"/>
  <c r="Q91" i="16"/>
  <c r="L91" i="16"/>
  <c r="G91" i="16"/>
  <c r="P90" i="16"/>
  <c r="O90" i="16"/>
  <c r="O58" i="16" s="1"/>
  <c r="N90" i="16"/>
  <c r="M90" i="16"/>
  <c r="K90" i="16"/>
  <c r="K58" i="16" s="1"/>
  <c r="J90" i="16"/>
  <c r="J58" i="16" s="1"/>
  <c r="I90" i="16"/>
  <c r="H90" i="16"/>
  <c r="F90" i="16"/>
  <c r="E90" i="16"/>
  <c r="D90" i="16"/>
  <c r="C90" i="16"/>
  <c r="C58" i="16" s="1"/>
  <c r="T89" i="16"/>
  <c r="R89" i="16"/>
  <c r="Q89" i="16"/>
  <c r="L89" i="16"/>
  <c r="G89" i="16"/>
  <c r="T88" i="16"/>
  <c r="R88" i="16"/>
  <c r="Q88" i="16"/>
  <c r="L88" i="16"/>
  <c r="G88" i="16"/>
  <c r="T87" i="16"/>
  <c r="W87" i="16" s="1"/>
  <c r="R87" i="16"/>
  <c r="Q87" i="16"/>
  <c r="L87" i="16"/>
  <c r="U87" i="16" s="1"/>
  <c r="G87" i="16"/>
  <c r="T86" i="16"/>
  <c r="R86" i="16"/>
  <c r="Q86" i="16"/>
  <c r="L86" i="16"/>
  <c r="G86" i="16"/>
  <c r="T85" i="16"/>
  <c r="R85" i="16"/>
  <c r="Q85" i="16"/>
  <c r="L85" i="16"/>
  <c r="G85" i="16"/>
  <c r="T84" i="16"/>
  <c r="W84" i="16" s="1"/>
  <c r="R84" i="16"/>
  <c r="Q84" i="16"/>
  <c r="L84" i="16"/>
  <c r="G84" i="16"/>
  <c r="T83" i="16"/>
  <c r="R83" i="16"/>
  <c r="Q83" i="16"/>
  <c r="L83" i="16"/>
  <c r="G83" i="16"/>
  <c r="T82" i="16"/>
  <c r="R82" i="16"/>
  <c r="Q82" i="16"/>
  <c r="L82" i="16"/>
  <c r="G82" i="16"/>
  <c r="T81" i="16"/>
  <c r="R81" i="16"/>
  <c r="Q81" i="16"/>
  <c r="L81" i="16"/>
  <c r="G81" i="16"/>
  <c r="U81" i="16" s="1"/>
  <c r="T80" i="16"/>
  <c r="R80" i="16"/>
  <c r="Q80" i="16"/>
  <c r="L80" i="16"/>
  <c r="G80" i="16"/>
  <c r="T79" i="16"/>
  <c r="W79" i="16" s="1"/>
  <c r="R79" i="16"/>
  <c r="Q79" i="16"/>
  <c r="L79" i="16"/>
  <c r="U79" i="16" s="1"/>
  <c r="G79" i="16"/>
  <c r="T78" i="16"/>
  <c r="R78" i="16"/>
  <c r="Q78" i="16"/>
  <c r="L78" i="16"/>
  <c r="G78" i="16"/>
  <c r="T77" i="16"/>
  <c r="R77" i="16"/>
  <c r="Q77" i="16"/>
  <c r="L77" i="16"/>
  <c r="G77" i="16"/>
  <c r="T76" i="16"/>
  <c r="R76" i="16"/>
  <c r="Q76" i="16"/>
  <c r="L76" i="16"/>
  <c r="G76" i="16"/>
  <c r="U76" i="16" s="1"/>
  <c r="T75" i="16"/>
  <c r="W75" i="16" s="1"/>
  <c r="R75" i="16"/>
  <c r="Q75" i="16"/>
  <c r="L75" i="16"/>
  <c r="G75" i="16"/>
  <c r="T74" i="16"/>
  <c r="R74" i="16"/>
  <c r="Q74" i="16"/>
  <c r="L74" i="16"/>
  <c r="G74" i="16"/>
  <c r="T73" i="16"/>
  <c r="R73" i="16"/>
  <c r="Q73" i="16"/>
  <c r="L73" i="16"/>
  <c r="G73" i="16"/>
  <c r="T72" i="16"/>
  <c r="R72" i="16"/>
  <c r="Q72" i="16"/>
  <c r="L72" i="16"/>
  <c r="G72" i="16"/>
  <c r="U72" i="16" s="1"/>
  <c r="W71" i="16"/>
  <c r="T71" i="16"/>
  <c r="R71" i="16"/>
  <c r="Q71" i="16"/>
  <c r="L71" i="16"/>
  <c r="U71" i="16" s="1"/>
  <c r="G71" i="16"/>
  <c r="T70" i="16"/>
  <c r="R70" i="16"/>
  <c r="Q70" i="16"/>
  <c r="L70" i="16"/>
  <c r="G70" i="16"/>
  <c r="T69" i="16"/>
  <c r="R69" i="16"/>
  <c r="Q69" i="16"/>
  <c r="L69" i="16"/>
  <c r="G69" i="16"/>
  <c r="U69" i="16" s="1"/>
  <c r="W68" i="16"/>
  <c r="T68" i="16"/>
  <c r="R68" i="16"/>
  <c r="Q68" i="16"/>
  <c r="L68" i="16"/>
  <c r="G68" i="16"/>
  <c r="T67" i="16"/>
  <c r="R67" i="16"/>
  <c r="Q67" i="16"/>
  <c r="L67" i="16"/>
  <c r="G67" i="16"/>
  <c r="T66" i="16"/>
  <c r="R66" i="16"/>
  <c r="Q66" i="16"/>
  <c r="L66" i="16"/>
  <c r="G66" i="16"/>
  <c r="U66" i="16" s="1"/>
  <c r="T65" i="16"/>
  <c r="R65" i="16"/>
  <c r="Q65" i="16"/>
  <c r="L65" i="16"/>
  <c r="G65" i="16"/>
  <c r="U65" i="16" s="1"/>
  <c r="T64" i="16"/>
  <c r="R64" i="16"/>
  <c r="Q64" i="16"/>
  <c r="L64" i="16"/>
  <c r="G64" i="16"/>
  <c r="T63" i="16"/>
  <c r="R63" i="16"/>
  <c r="Q63" i="16"/>
  <c r="L63" i="16"/>
  <c r="G63" i="16"/>
  <c r="T62" i="16"/>
  <c r="R62" i="16"/>
  <c r="Q62" i="16"/>
  <c r="L62" i="16"/>
  <c r="G62" i="16"/>
  <c r="U62" i="16" s="1"/>
  <c r="T61" i="16"/>
  <c r="R61" i="16"/>
  <c r="Q61" i="16"/>
  <c r="L61" i="16"/>
  <c r="G61" i="16"/>
  <c r="T60" i="16"/>
  <c r="R60" i="16"/>
  <c r="Q60" i="16"/>
  <c r="L60" i="16"/>
  <c r="G60" i="16"/>
  <c r="P59" i="16"/>
  <c r="P58" i="16" s="1"/>
  <c r="O59" i="16"/>
  <c r="N59" i="16"/>
  <c r="M59" i="16"/>
  <c r="K59" i="16"/>
  <c r="J59" i="16"/>
  <c r="I59" i="16"/>
  <c r="I58" i="16" s="1"/>
  <c r="H59" i="16"/>
  <c r="F59" i="16"/>
  <c r="E59" i="16"/>
  <c r="D59" i="16"/>
  <c r="D58" i="16" s="1"/>
  <c r="C59" i="16"/>
  <c r="F58" i="16"/>
  <c r="S56" i="16"/>
  <c r="R56" i="16"/>
  <c r="S55" i="16"/>
  <c r="R55" i="16"/>
  <c r="S54" i="16"/>
  <c r="R54" i="16"/>
  <c r="S53" i="16"/>
  <c r="R53" i="16"/>
  <c r="V53" i="16" s="1"/>
  <c r="S52" i="16"/>
  <c r="R52" i="16"/>
  <c r="S51" i="16"/>
  <c r="R51" i="16"/>
  <c r="S50" i="16"/>
  <c r="R50" i="16"/>
  <c r="Q49" i="16"/>
  <c r="O49" i="16"/>
  <c r="M49" i="16"/>
  <c r="L49" i="16"/>
  <c r="J49" i="16"/>
  <c r="H49" i="16"/>
  <c r="G49" i="16"/>
  <c r="E49" i="16"/>
  <c r="C49" i="16"/>
  <c r="S48" i="16"/>
  <c r="V48" i="16" s="1"/>
  <c r="R48" i="16"/>
  <c r="S47" i="16"/>
  <c r="R47" i="16"/>
  <c r="S46" i="16"/>
  <c r="R46" i="16"/>
  <c r="S45" i="16"/>
  <c r="R45" i="16"/>
  <c r="S44" i="16"/>
  <c r="R44" i="16"/>
  <c r="V44" i="16" s="1"/>
  <c r="S43" i="16"/>
  <c r="R43" i="16"/>
  <c r="S42" i="16"/>
  <c r="R42" i="16"/>
  <c r="S41" i="16"/>
  <c r="R41" i="16"/>
  <c r="Q40" i="16"/>
  <c r="O40" i="16"/>
  <c r="M40" i="16"/>
  <c r="L40" i="16"/>
  <c r="J40" i="16"/>
  <c r="H40" i="16"/>
  <c r="G40" i="16"/>
  <c r="E40" i="16"/>
  <c r="C40" i="16"/>
  <c r="S39" i="16"/>
  <c r="R39" i="16"/>
  <c r="S38" i="16"/>
  <c r="R38" i="16"/>
  <c r="S37" i="16"/>
  <c r="R37" i="16"/>
  <c r="S36" i="16"/>
  <c r="R36" i="16"/>
  <c r="S35" i="16"/>
  <c r="R35" i="16"/>
  <c r="S34" i="16"/>
  <c r="R34" i="16"/>
  <c r="S33" i="16"/>
  <c r="R33" i="16"/>
  <c r="S32" i="16"/>
  <c r="R32" i="16"/>
  <c r="S31" i="16"/>
  <c r="R31" i="16"/>
  <c r="Q30" i="16"/>
  <c r="O30" i="16"/>
  <c r="M30" i="16"/>
  <c r="L30" i="16"/>
  <c r="J30" i="16"/>
  <c r="H30" i="16"/>
  <c r="G30" i="16"/>
  <c r="E30" i="16"/>
  <c r="C30" i="16"/>
  <c r="S29" i="16"/>
  <c r="R29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V22" i="16" s="1"/>
  <c r="S21" i="16"/>
  <c r="R21" i="16"/>
  <c r="Q20" i="16"/>
  <c r="O20" i="16"/>
  <c r="M20" i="16"/>
  <c r="L20" i="16"/>
  <c r="J20" i="16"/>
  <c r="H20" i="16"/>
  <c r="G20" i="16"/>
  <c r="E20" i="16"/>
  <c r="C20" i="16"/>
  <c r="S19" i="16"/>
  <c r="R19" i="16"/>
  <c r="S18" i="16"/>
  <c r="R18" i="16"/>
  <c r="S17" i="16"/>
  <c r="R17" i="16"/>
  <c r="S16" i="16"/>
  <c r="R16" i="16"/>
  <c r="S15" i="16"/>
  <c r="R15" i="16"/>
  <c r="S14" i="16"/>
  <c r="R14" i="16"/>
  <c r="Q13" i="16"/>
  <c r="O13" i="16"/>
  <c r="M13" i="16"/>
  <c r="L13" i="16"/>
  <c r="J13" i="16"/>
  <c r="H13" i="16"/>
  <c r="G13" i="16"/>
  <c r="E13" i="16"/>
  <c r="C13" i="16"/>
  <c r="S12" i="16"/>
  <c r="R12" i="16"/>
  <c r="D24" i="15"/>
  <c r="D17" i="15"/>
  <c r="D12" i="15" s="1"/>
  <c r="D10" i="15" s="1"/>
  <c r="Q22" i="14"/>
  <c r="P22" i="14"/>
  <c r="F21" i="14"/>
  <c r="E21" i="14"/>
  <c r="F20" i="14"/>
  <c r="Q19" i="14"/>
  <c r="P19" i="14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E14" i="14"/>
  <c r="C93" i="13"/>
  <c r="C84" i="13"/>
  <c r="C76" i="13" s="1"/>
  <c r="C77" i="13"/>
  <c r="C67" i="13"/>
  <c r="C66" i="13" s="1"/>
  <c r="C45" i="13" s="1"/>
  <c r="C46" i="13"/>
  <c r="C41" i="13"/>
  <c r="C39" i="13" s="1"/>
  <c r="C29" i="13"/>
  <c r="C26" i="13" s="1"/>
  <c r="C25" i="13" s="1"/>
  <c r="C16" i="13"/>
  <c r="C14" i="13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21" i="11"/>
  <c r="C120" i="11"/>
  <c r="C17" i="11" s="1"/>
  <c r="C119" i="11"/>
  <c r="C118" i="11"/>
  <c r="C117" i="11"/>
  <c r="C116" i="11"/>
  <c r="C13" i="11" s="1"/>
  <c r="C115" i="11"/>
  <c r="C102" i="11"/>
  <c r="C90" i="11"/>
  <c r="C78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39" i="11"/>
  <c r="C23" i="11" s="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F39" i="10"/>
  <c r="P38" i="10"/>
  <c r="P37" i="10" s="1"/>
  <c r="O38" i="10"/>
  <c r="N38" i="10"/>
  <c r="M38" i="10"/>
  <c r="L38" i="10"/>
  <c r="K38" i="10"/>
  <c r="J38" i="10"/>
  <c r="I38" i="10"/>
  <c r="H38" i="10"/>
  <c r="G38" i="10"/>
  <c r="F38" i="10"/>
  <c r="F37" i="10" s="1"/>
  <c r="I37" i="10"/>
  <c r="D37" i="10"/>
  <c r="P36" i="10"/>
  <c r="O36" i="10"/>
  <c r="N36" i="10"/>
  <c r="M36" i="10"/>
  <c r="L36" i="10"/>
  <c r="K36" i="10"/>
  <c r="J36" i="10"/>
  <c r="I36" i="10"/>
  <c r="H36" i="10"/>
  <c r="G36" i="10"/>
  <c r="F36" i="10"/>
  <c r="P35" i="10"/>
  <c r="O35" i="10"/>
  <c r="O33" i="10" s="1"/>
  <c r="N35" i="10"/>
  <c r="M35" i="10"/>
  <c r="L35" i="10"/>
  <c r="K35" i="10"/>
  <c r="J35" i="10"/>
  <c r="I35" i="10"/>
  <c r="H35" i="10"/>
  <c r="G35" i="10"/>
  <c r="F35" i="10"/>
  <c r="P34" i="10"/>
  <c r="O34" i="10"/>
  <c r="N34" i="10"/>
  <c r="M34" i="10"/>
  <c r="L34" i="10"/>
  <c r="K34" i="10"/>
  <c r="J34" i="10"/>
  <c r="J33" i="10" s="1"/>
  <c r="I34" i="10"/>
  <c r="H34" i="10"/>
  <c r="G34" i="10"/>
  <c r="F34" i="10"/>
  <c r="M33" i="10"/>
  <c r="G33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N17" i="10" s="1"/>
  <c r="M18" i="10"/>
  <c r="L18" i="10"/>
  <c r="K18" i="10"/>
  <c r="J18" i="10"/>
  <c r="I18" i="10"/>
  <c r="H18" i="10"/>
  <c r="G18" i="10"/>
  <c r="F18" i="10"/>
  <c r="F17" i="10" s="1"/>
  <c r="J17" i="10"/>
  <c r="D17" i="10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E15" i="10" s="1"/>
  <c r="E58" i="9"/>
  <c r="D58" i="9" s="1"/>
  <c r="E57" i="9"/>
  <c r="D57" i="9" s="1"/>
  <c r="E56" i="9"/>
  <c r="D56" i="9" s="1"/>
  <c r="E55" i="9"/>
  <c r="D55" i="9"/>
  <c r="E54" i="9"/>
  <c r="D54" i="9" s="1"/>
  <c r="E53" i="9"/>
  <c r="D53" i="9"/>
  <c r="E52" i="9"/>
  <c r="D52" i="9" s="1"/>
  <c r="E51" i="9"/>
  <c r="D51" i="9"/>
  <c r="E50" i="9"/>
  <c r="D50" i="9" s="1"/>
  <c r="E49" i="9"/>
  <c r="D49" i="9" s="1"/>
  <c r="E48" i="9"/>
  <c r="D48" i="9" s="1"/>
  <c r="E47" i="9"/>
  <c r="D47" i="9"/>
  <c r="E46" i="9"/>
  <c r="D46" i="9" s="1"/>
  <c r="E45" i="9"/>
  <c r="D45" i="9"/>
  <c r="E44" i="9"/>
  <c r="D44" i="9" s="1"/>
  <c r="E43" i="9"/>
  <c r="D43" i="9"/>
  <c r="E42" i="9"/>
  <c r="D42" i="9" s="1"/>
  <c r="E41" i="9"/>
  <c r="D41" i="9" s="1"/>
  <c r="E40" i="9"/>
  <c r="D40" i="9" s="1"/>
  <c r="E39" i="9"/>
  <c r="D39" i="9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E35" i="9" s="1"/>
  <c r="F35" i="9"/>
  <c r="P34" i="9"/>
  <c r="P33" i="9" s="1"/>
  <c r="O34" i="9"/>
  <c r="O33" i="9" s="1"/>
  <c r="N34" i="9"/>
  <c r="N33" i="9" s="1"/>
  <c r="M34" i="9"/>
  <c r="L34" i="9"/>
  <c r="L33" i="9" s="1"/>
  <c r="K34" i="9"/>
  <c r="K33" i="9" s="1"/>
  <c r="J34" i="9"/>
  <c r="J33" i="9" s="1"/>
  <c r="I34" i="9"/>
  <c r="H34" i="9"/>
  <c r="H33" i="9" s="1"/>
  <c r="G34" i="9"/>
  <c r="F34" i="9"/>
  <c r="F33" i="9" s="1"/>
  <c r="M33" i="9"/>
  <c r="I33" i="9"/>
  <c r="D33" i="9"/>
  <c r="P32" i="9"/>
  <c r="O32" i="9"/>
  <c r="N32" i="9"/>
  <c r="M32" i="9"/>
  <c r="L32" i="9"/>
  <c r="K32" i="9"/>
  <c r="J32" i="9"/>
  <c r="I32" i="9"/>
  <c r="I29" i="9" s="1"/>
  <c r="H32" i="9"/>
  <c r="G32" i="9"/>
  <c r="F32" i="9"/>
  <c r="P31" i="9"/>
  <c r="P29" i="9" s="1"/>
  <c r="O31" i="9"/>
  <c r="N31" i="9"/>
  <c r="M31" i="9"/>
  <c r="M29" i="9" s="1"/>
  <c r="L31" i="9"/>
  <c r="L29" i="9" s="1"/>
  <c r="K31" i="9"/>
  <c r="J31" i="9"/>
  <c r="I31" i="9"/>
  <c r="H31" i="9"/>
  <c r="G31" i="9"/>
  <c r="F31" i="9"/>
  <c r="P30" i="9"/>
  <c r="O30" i="9"/>
  <c r="O29" i="9" s="1"/>
  <c r="N30" i="9"/>
  <c r="M30" i="9"/>
  <c r="L30" i="9"/>
  <c r="K30" i="9"/>
  <c r="K29" i="9" s="1"/>
  <c r="J30" i="9"/>
  <c r="I30" i="9"/>
  <c r="H30" i="9"/>
  <c r="G30" i="9"/>
  <c r="F30" i="9"/>
  <c r="G29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P19" i="9"/>
  <c r="O19" i="9"/>
  <c r="N19" i="9"/>
  <c r="M19" i="9"/>
  <c r="M17" i="9" s="1"/>
  <c r="L19" i="9"/>
  <c r="K19" i="9"/>
  <c r="J19" i="9"/>
  <c r="I19" i="9"/>
  <c r="I17" i="9" s="1"/>
  <c r="H19" i="9"/>
  <c r="G19" i="9"/>
  <c r="F19" i="9"/>
  <c r="P18" i="9"/>
  <c r="P17" i="9" s="1"/>
  <c r="O18" i="9"/>
  <c r="N18" i="9"/>
  <c r="M18" i="9"/>
  <c r="L18" i="9"/>
  <c r="L17" i="9" s="1"/>
  <c r="K18" i="9"/>
  <c r="J18" i="9"/>
  <c r="I18" i="9"/>
  <c r="H18" i="9"/>
  <c r="H17" i="9" s="1"/>
  <c r="G18" i="9"/>
  <c r="F18" i="9"/>
  <c r="D17" i="9"/>
  <c r="D14" i="9" s="1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9" i="7"/>
  <c r="H68" i="7"/>
  <c r="H66" i="7"/>
  <c r="H63" i="7"/>
  <c r="H62" i="7"/>
  <c r="S42" i="7"/>
  <c r="R41" i="7"/>
  <c r="P41" i="7"/>
  <c r="N41" i="7"/>
  <c r="N39" i="7" s="1"/>
  <c r="L41" i="7"/>
  <c r="J41" i="7"/>
  <c r="F41" i="7"/>
  <c r="D41" i="7"/>
  <c r="R40" i="7"/>
  <c r="R39" i="7" s="1"/>
  <c r="P40" i="7"/>
  <c r="P39" i="7" s="1"/>
  <c r="N40" i="7"/>
  <c r="L40" i="7"/>
  <c r="J40" i="7"/>
  <c r="F40" i="7"/>
  <c r="F39" i="7" s="1"/>
  <c r="D40" i="7"/>
  <c r="Q39" i="7"/>
  <c r="O39" i="7"/>
  <c r="M39" i="7"/>
  <c r="K39" i="7"/>
  <c r="I39" i="7"/>
  <c r="E39" i="7"/>
  <c r="D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N29" i="7" s="1"/>
  <c r="L31" i="7"/>
  <c r="J31" i="7"/>
  <c r="F31" i="7"/>
  <c r="D31" i="7"/>
  <c r="R30" i="7"/>
  <c r="P30" i="7"/>
  <c r="N30" i="7"/>
  <c r="L30" i="7"/>
  <c r="J30" i="7"/>
  <c r="F30" i="7"/>
  <c r="D30" i="7"/>
  <c r="D29" i="7" s="1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P13" i="7" s="1"/>
  <c r="O51" i="7" s="1"/>
  <c r="P51" i="7" s="1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P14" i="7"/>
  <c r="N14" i="7"/>
  <c r="N13" i="7" s="1"/>
  <c r="M53" i="7" s="1"/>
  <c r="N53" i="7" s="1"/>
  <c r="L14" i="7"/>
  <c r="J14" i="7"/>
  <c r="H14" i="7"/>
  <c r="H13" i="7" s="1"/>
  <c r="F14" i="7"/>
  <c r="F13" i="7" s="1"/>
  <c r="D14" i="7"/>
  <c r="H70" i="6"/>
  <c r="H69" i="6"/>
  <c r="H68" i="6" s="1"/>
  <c r="H66" i="6"/>
  <c r="H63" i="6"/>
  <c r="H62" i="6"/>
  <c r="S42" i="6"/>
  <c r="R41" i="6"/>
  <c r="P41" i="6"/>
  <c r="N41" i="6"/>
  <c r="L41" i="6"/>
  <c r="J41" i="6"/>
  <c r="F41" i="6"/>
  <c r="D41" i="6"/>
  <c r="R40" i="6"/>
  <c r="P40" i="6"/>
  <c r="N40" i="6"/>
  <c r="L40" i="6"/>
  <c r="J40" i="6"/>
  <c r="F40" i="6"/>
  <c r="D40" i="6"/>
  <c r="Q39" i="6"/>
  <c r="O39" i="6"/>
  <c r="N39" i="6"/>
  <c r="M39" i="6"/>
  <c r="K39" i="6"/>
  <c r="J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F29" i="6" s="1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R13" i="6" s="1"/>
  <c r="Q46" i="6" s="1"/>
  <c r="R46" i="6" s="1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N14" i="6"/>
  <c r="L14" i="6"/>
  <c r="L13" i="6" s="1"/>
  <c r="J14" i="6"/>
  <c r="H14" i="6"/>
  <c r="F14" i="6"/>
  <c r="F13" i="6" s="1"/>
  <c r="E48" i="6" s="1"/>
  <c r="F48" i="6" s="1"/>
  <c r="D14" i="6"/>
  <c r="N13" i="6"/>
  <c r="C143" i="5"/>
  <c r="C142" i="5"/>
  <c r="C136" i="5"/>
  <c r="C132" i="5"/>
  <c r="C125" i="5"/>
  <c r="C124" i="5"/>
  <c r="C98" i="5"/>
  <c r="C88" i="5"/>
  <c r="C87" i="5"/>
  <c r="C66" i="5"/>
  <c r="C56" i="5" s="1"/>
  <c r="C37" i="5"/>
  <c r="C36" i="5"/>
  <c r="C30" i="5"/>
  <c r="C26" i="5"/>
  <c r="C19" i="5"/>
  <c r="C18" i="5"/>
  <c r="C12" i="5" s="1"/>
  <c r="C11" i="5" s="1"/>
  <c r="D206" i="4"/>
  <c r="D205" i="4"/>
  <c r="D196" i="4"/>
  <c r="D191" i="4" s="1"/>
  <c r="D74" i="4"/>
  <c r="D61" i="4"/>
  <c r="D53" i="3"/>
  <c r="D49" i="3"/>
  <c r="D48" i="3"/>
  <c r="D37" i="3"/>
  <c r="D36" i="3"/>
  <c r="D30" i="3"/>
  <c r="D29" i="3"/>
  <c r="D28" i="3"/>
  <c r="D27" i="3"/>
  <c r="D18" i="3"/>
  <c r="D17" i="3" s="1"/>
  <c r="C97" i="2"/>
  <c r="C87" i="2" s="1"/>
  <c r="C88" i="2"/>
  <c r="C83" i="2"/>
  <c r="C80" i="2"/>
  <c r="C77" i="2"/>
  <c r="C73" i="2"/>
  <c r="C67" i="2"/>
  <c r="C60" i="2"/>
  <c r="C55" i="2"/>
  <c r="C47" i="2"/>
  <c r="C42" i="2"/>
  <c r="C32" i="2"/>
  <c r="C11" i="2" s="1"/>
  <c r="C20" i="2"/>
  <c r="C12" i="2"/>
  <c r="U124" i="16" l="1"/>
  <c r="W76" i="16"/>
  <c r="W63" i="16"/>
  <c r="W81" i="16"/>
  <c r="U60" i="16"/>
  <c r="W60" i="16"/>
  <c r="U78" i="16"/>
  <c r="U82" i="16"/>
  <c r="U85" i="16"/>
  <c r="U88" i="16"/>
  <c r="W91" i="16"/>
  <c r="W95" i="16"/>
  <c r="W99" i="16"/>
  <c r="W103" i="16"/>
  <c r="W107" i="16"/>
  <c r="W111" i="16"/>
  <c r="W115" i="16"/>
  <c r="W119" i="16"/>
  <c r="W123" i="16"/>
  <c r="W127" i="16"/>
  <c r="H58" i="16"/>
  <c r="W92" i="16"/>
  <c r="W96" i="16"/>
  <c r="W100" i="16"/>
  <c r="W104" i="16"/>
  <c r="W108" i="16"/>
  <c r="W112" i="16"/>
  <c r="W116" i="16"/>
  <c r="W120" i="16"/>
  <c r="W124" i="16"/>
  <c r="W128" i="16"/>
  <c r="M58" i="16"/>
  <c r="U93" i="16"/>
  <c r="U97" i="16"/>
  <c r="U101" i="16"/>
  <c r="U105" i="16"/>
  <c r="W105" i="16"/>
  <c r="U109" i="16"/>
  <c r="U113" i="16"/>
  <c r="U117" i="16"/>
  <c r="U121" i="16"/>
  <c r="W121" i="16"/>
  <c r="U125" i="16"/>
  <c r="U129" i="16"/>
  <c r="N58" i="16"/>
  <c r="U98" i="16"/>
  <c r="U102" i="16"/>
  <c r="U106" i="16"/>
  <c r="U110" i="16"/>
  <c r="U114" i="16"/>
  <c r="U118" i="16"/>
  <c r="U122" i="16"/>
  <c r="U126" i="16"/>
  <c r="U130" i="16"/>
  <c r="W66" i="16"/>
  <c r="W72" i="16"/>
  <c r="W82" i="16"/>
  <c r="W88" i="16"/>
  <c r="W67" i="16"/>
  <c r="U70" i="16"/>
  <c r="U73" i="16"/>
  <c r="W73" i="16"/>
  <c r="W83" i="16"/>
  <c r="U86" i="16"/>
  <c r="U89" i="16"/>
  <c r="W89" i="16"/>
  <c r="W64" i="16"/>
  <c r="U74" i="16"/>
  <c r="W74" i="16"/>
  <c r="U77" i="16"/>
  <c r="W80" i="16"/>
  <c r="R49" i="16"/>
  <c r="S49" i="16"/>
  <c r="V49" i="16" s="1"/>
  <c r="Q11" i="16"/>
  <c r="O11" i="16"/>
  <c r="J11" i="16"/>
  <c r="J57" i="16" s="1"/>
  <c r="S40" i="16"/>
  <c r="M11" i="16"/>
  <c r="S30" i="16"/>
  <c r="V31" i="16"/>
  <c r="V35" i="16"/>
  <c r="V39" i="16"/>
  <c r="S13" i="16"/>
  <c r="L11" i="16"/>
  <c r="U95" i="16"/>
  <c r="W98" i="16"/>
  <c r="U103" i="16"/>
  <c r="W106" i="16"/>
  <c r="U111" i="16"/>
  <c r="W114" i="16"/>
  <c r="U119" i="16"/>
  <c r="W122" i="16"/>
  <c r="U127" i="16"/>
  <c r="W130" i="16"/>
  <c r="E58" i="16"/>
  <c r="W93" i="16"/>
  <c r="W109" i="16"/>
  <c r="W125" i="16"/>
  <c r="U99" i="16"/>
  <c r="W102" i="16"/>
  <c r="U107" i="16"/>
  <c r="W110" i="16"/>
  <c r="U115" i="16"/>
  <c r="W118" i="16"/>
  <c r="U123" i="16"/>
  <c r="W126" i="16"/>
  <c r="W85" i="16"/>
  <c r="W62" i="16"/>
  <c r="U67" i="16"/>
  <c r="W70" i="16"/>
  <c r="U75" i="16"/>
  <c r="W78" i="16"/>
  <c r="U83" i="16"/>
  <c r="W86" i="16"/>
  <c r="W69" i="16"/>
  <c r="V54" i="16"/>
  <c r="V56" i="16"/>
  <c r="V50" i="16"/>
  <c r="V52" i="16"/>
  <c r="V41" i="16"/>
  <c r="V43" i="16"/>
  <c r="G11" i="16"/>
  <c r="C11" i="16"/>
  <c r="C57" i="16" s="1"/>
  <c r="V45" i="16"/>
  <c r="V47" i="16"/>
  <c r="V36" i="16"/>
  <c r="V38" i="16"/>
  <c r="V32" i="16"/>
  <c r="V34" i="16"/>
  <c r="V26" i="16"/>
  <c r="H11" i="16"/>
  <c r="V21" i="16"/>
  <c r="V23" i="16"/>
  <c r="V25" i="16"/>
  <c r="R20" i="16"/>
  <c r="V27" i="16"/>
  <c r="V29" i="16"/>
  <c r="V17" i="16"/>
  <c r="V14" i="16"/>
  <c r="V16" i="16"/>
  <c r="V18" i="16"/>
  <c r="V12" i="16"/>
  <c r="J16" i="17"/>
  <c r="F19" i="14"/>
  <c r="E19" i="14"/>
  <c r="H22" i="14"/>
  <c r="C15" i="11"/>
  <c r="C19" i="11"/>
  <c r="C12" i="11"/>
  <c r="C16" i="11"/>
  <c r="C20" i="11"/>
  <c r="C21" i="11"/>
  <c r="C114" i="11"/>
  <c r="E16" i="10"/>
  <c r="G17" i="10"/>
  <c r="K17" i="10"/>
  <c r="O17" i="10"/>
  <c r="E19" i="10"/>
  <c r="L17" i="10"/>
  <c r="P17" i="10"/>
  <c r="I17" i="10"/>
  <c r="I14" i="10" s="1"/>
  <c r="M17" i="10"/>
  <c r="E23" i="10"/>
  <c r="E27" i="10"/>
  <c r="E31" i="10"/>
  <c r="I33" i="10"/>
  <c r="F33" i="10"/>
  <c r="N33" i="10"/>
  <c r="E36" i="10"/>
  <c r="M37" i="10"/>
  <c r="J37" i="10"/>
  <c r="J14" i="10" s="1"/>
  <c r="L37" i="10"/>
  <c r="K33" i="10"/>
  <c r="H37" i="10"/>
  <c r="G37" i="10"/>
  <c r="K37" i="10"/>
  <c r="O37" i="10"/>
  <c r="O14" i="10" s="1"/>
  <c r="E41" i="10"/>
  <c r="N37" i="10"/>
  <c r="N14" i="10" s="1"/>
  <c r="D14" i="10"/>
  <c r="E40" i="10"/>
  <c r="H33" i="10"/>
  <c r="L33" i="10"/>
  <c r="L14" i="10" s="1"/>
  <c r="P33" i="10"/>
  <c r="M14" i="10"/>
  <c r="E18" i="10"/>
  <c r="E22" i="10"/>
  <c r="E26" i="10"/>
  <c r="E30" i="10"/>
  <c r="H17" i="10"/>
  <c r="E21" i="10"/>
  <c r="E25" i="10"/>
  <c r="E29" i="10"/>
  <c r="E20" i="10"/>
  <c r="E17" i="10" s="1"/>
  <c r="E24" i="10"/>
  <c r="E28" i="10"/>
  <c r="E32" i="10"/>
  <c r="H14" i="10"/>
  <c r="P14" i="10"/>
  <c r="G14" i="10"/>
  <c r="E34" i="9"/>
  <c r="G33" i="9"/>
  <c r="E37" i="9"/>
  <c r="E30" i="9"/>
  <c r="J29" i="9"/>
  <c r="N29" i="9"/>
  <c r="H29" i="9"/>
  <c r="H14" i="9" s="1"/>
  <c r="E36" i="9"/>
  <c r="E33" i="9" s="1"/>
  <c r="E32" i="9"/>
  <c r="E31" i="9"/>
  <c r="E19" i="9"/>
  <c r="E23" i="9"/>
  <c r="E27" i="9"/>
  <c r="E22" i="9"/>
  <c r="E26" i="9"/>
  <c r="E21" i="9"/>
  <c r="E25" i="9"/>
  <c r="E15" i="9"/>
  <c r="L14" i="9"/>
  <c r="L29" i="7"/>
  <c r="E55" i="7"/>
  <c r="R13" i="7"/>
  <c r="Q53" i="7"/>
  <c r="R53" i="7" s="1"/>
  <c r="R67" i="7" s="1"/>
  <c r="Q45" i="7"/>
  <c r="R45" i="7" s="1"/>
  <c r="R59" i="7" s="1"/>
  <c r="S35" i="7"/>
  <c r="M46" i="7"/>
  <c r="N46" i="7" s="1"/>
  <c r="N60" i="7" s="1"/>
  <c r="M49" i="7"/>
  <c r="N49" i="7" s="1"/>
  <c r="N63" i="7" s="1"/>
  <c r="L13" i="7"/>
  <c r="K52" i="7" s="1"/>
  <c r="L52" i="7" s="1"/>
  <c r="J13" i="7"/>
  <c r="S24" i="7"/>
  <c r="S36" i="7"/>
  <c r="H58" i="7"/>
  <c r="H57" i="7" s="1"/>
  <c r="E56" i="7"/>
  <c r="F56" i="7" s="1"/>
  <c r="E48" i="7"/>
  <c r="F48" i="7" s="1"/>
  <c r="E51" i="7"/>
  <c r="F51" i="7" s="1"/>
  <c r="F65" i="7" s="1"/>
  <c r="L29" i="6"/>
  <c r="J29" i="6"/>
  <c r="D39" i="6"/>
  <c r="R29" i="6"/>
  <c r="P13" i="6"/>
  <c r="O52" i="6" s="1"/>
  <c r="P52" i="6" s="1"/>
  <c r="P66" i="6" s="1"/>
  <c r="K45" i="6"/>
  <c r="L45" i="6" s="1"/>
  <c r="L59" i="6" s="1"/>
  <c r="K56" i="6"/>
  <c r="L56" i="6" s="1"/>
  <c r="L70" i="6" s="1"/>
  <c r="L39" i="6"/>
  <c r="S34" i="6"/>
  <c r="J13" i="6"/>
  <c r="H13" i="6"/>
  <c r="H58" i="6"/>
  <c r="H57" i="6" s="1"/>
  <c r="S24" i="6"/>
  <c r="E53" i="6"/>
  <c r="F53" i="6" s="1"/>
  <c r="F67" i="6" s="1"/>
  <c r="D13" i="6"/>
  <c r="C51" i="6" s="1"/>
  <c r="D51" i="6" s="1"/>
  <c r="D65" i="6" s="1"/>
  <c r="C119" i="5"/>
  <c r="D47" i="3"/>
  <c r="D46" i="3"/>
  <c r="D25" i="3"/>
  <c r="D26" i="3"/>
  <c r="C66" i="2"/>
  <c r="C110" i="2" s="1"/>
  <c r="C46" i="2"/>
  <c r="M56" i="6"/>
  <c r="N56" i="6" s="1"/>
  <c r="N70" i="6" s="1"/>
  <c r="M52" i="6"/>
  <c r="N52" i="6" s="1"/>
  <c r="N66" i="6" s="1"/>
  <c r="M48" i="6"/>
  <c r="N48" i="6" s="1"/>
  <c r="N62" i="6" s="1"/>
  <c r="M53" i="6"/>
  <c r="N53" i="6" s="1"/>
  <c r="N67" i="6" s="1"/>
  <c r="M49" i="6"/>
  <c r="N49" i="6" s="1"/>
  <c r="N63" i="6" s="1"/>
  <c r="M55" i="6"/>
  <c r="M45" i="6"/>
  <c r="S32" i="6"/>
  <c r="I55" i="7"/>
  <c r="I51" i="7"/>
  <c r="J51" i="7" s="1"/>
  <c r="I47" i="7"/>
  <c r="J47" i="7" s="1"/>
  <c r="J61" i="7" s="1"/>
  <c r="I56" i="7"/>
  <c r="J56" i="7" s="1"/>
  <c r="J70" i="7" s="1"/>
  <c r="I52" i="7"/>
  <c r="J52" i="7" s="1"/>
  <c r="J66" i="7" s="1"/>
  <c r="I48" i="7"/>
  <c r="J48" i="7" s="1"/>
  <c r="J62" i="7" s="1"/>
  <c r="I46" i="7"/>
  <c r="J46" i="7" s="1"/>
  <c r="J60" i="7" s="1"/>
  <c r="I49" i="7"/>
  <c r="J49" i="7" s="1"/>
  <c r="I50" i="7"/>
  <c r="J50" i="7" s="1"/>
  <c r="J64" i="7" s="1"/>
  <c r="I53" i="7"/>
  <c r="J53" i="7" s="1"/>
  <c r="J67" i="7" s="1"/>
  <c r="S35" i="6"/>
  <c r="F39" i="6"/>
  <c r="S40" i="6"/>
  <c r="P39" i="6"/>
  <c r="M47" i="6"/>
  <c r="N47" i="6" s="1"/>
  <c r="N61" i="6" s="1"/>
  <c r="C65" i="2"/>
  <c r="E50" i="6"/>
  <c r="F50" i="6" s="1"/>
  <c r="E55" i="6"/>
  <c r="E51" i="6"/>
  <c r="F51" i="6" s="1"/>
  <c r="F65" i="6" s="1"/>
  <c r="E56" i="6"/>
  <c r="F56" i="6" s="1"/>
  <c r="F70" i="6" s="1"/>
  <c r="E46" i="6"/>
  <c r="F46" i="6" s="1"/>
  <c r="F60" i="6" s="1"/>
  <c r="E49" i="6"/>
  <c r="F49" i="6" s="1"/>
  <c r="F63" i="6" s="1"/>
  <c r="E47" i="6"/>
  <c r="F47" i="6" s="1"/>
  <c r="F61" i="6" s="1"/>
  <c r="C56" i="6"/>
  <c r="D56" i="6" s="1"/>
  <c r="C52" i="6"/>
  <c r="D52" i="6" s="1"/>
  <c r="C48" i="6"/>
  <c r="D48" i="6" s="1"/>
  <c r="D62" i="6" s="1"/>
  <c r="C53" i="6"/>
  <c r="D53" i="6" s="1"/>
  <c r="D67" i="6" s="1"/>
  <c r="C49" i="6"/>
  <c r="D49" i="6" s="1"/>
  <c r="S13" i="6"/>
  <c r="C55" i="6"/>
  <c r="C45" i="6"/>
  <c r="S14" i="6"/>
  <c r="N29" i="6"/>
  <c r="C46" i="6"/>
  <c r="D46" i="6" s="1"/>
  <c r="D60" i="6" s="1"/>
  <c r="M46" i="6"/>
  <c r="N46" i="6" s="1"/>
  <c r="N60" i="6" s="1"/>
  <c r="C50" i="6"/>
  <c r="D50" i="6" s="1"/>
  <c r="D64" i="6" s="1"/>
  <c r="E52" i="6"/>
  <c r="F52" i="6" s="1"/>
  <c r="F66" i="6" s="1"/>
  <c r="O53" i="7"/>
  <c r="P53" i="7" s="1"/>
  <c r="P67" i="7" s="1"/>
  <c r="O49" i="7"/>
  <c r="P49" i="7" s="1"/>
  <c r="P63" i="7" s="1"/>
  <c r="O45" i="7"/>
  <c r="O50" i="7"/>
  <c r="P50" i="7" s="1"/>
  <c r="P64" i="7" s="1"/>
  <c r="O46" i="7"/>
  <c r="P46" i="7" s="1"/>
  <c r="P60" i="7" s="1"/>
  <c r="O52" i="7"/>
  <c r="P52" i="7" s="1"/>
  <c r="P66" i="7" s="1"/>
  <c r="O56" i="7"/>
  <c r="P56" i="7" s="1"/>
  <c r="P70" i="7" s="1"/>
  <c r="O48" i="7"/>
  <c r="P48" i="7" s="1"/>
  <c r="P62" i="7" s="1"/>
  <c r="O55" i="7"/>
  <c r="O47" i="7"/>
  <c r="P47" i="7" s="1"/>
  <c r="I45" i="7"/>
  <c r="F62" i="6"/>
  <c r="S36" i="6"/>
  <c r="S41" i="6"/>
  <c r="M50" i="6"/>
  <c r="N50" i="6" s="1"/>
  <c r="N64" i="6" s="1"/>
  <c r="O50" i="6"/>
  <c r="P50" i="6" s="1"/>
  <c r="P64" i="6" s="1"/>
  <c r="O55" i="6"/>
  <c r="O51" i="6"/>
  <c r="P51" i="6" s="1"/>
  <c r="P65" i="6" s="1"/>
  <c r="O56" i="6"/>
  <c r="P56" i="6" s="1"/>
  <c r="P70" i="6" s="1"/>
  <c r="O46" i="6"/>
  <c r="P46" i="6" s="1"/>
  <c r="P60" i="6" s="1"/>
  <c r="O49" i="6"/>
  <c r="P49" i="6" s="1"/>
  <c r="P63" i="6" s="1"/>
  <c r="O48" i="6"/>
  <c r="P48" i="6" s="1"/>
  <c r="P62" i="6" s="1"/>
  <c r="O47" i="6"/>
  <c r="P47" i="6" s="1"/>
  <c r="P61" i="6" s="1"/>
  <c r="S31" i="6"/>
  <c r="F55" i="7"/>
  <c r="E54" i="7"/>
  <c r="K50" i="6"/>
  <c r="L50" i="6" s="1"/>
  <c r="L64" i="6" s="1"/>
  <c r="K55" i="6"/>
  <c r="K51" i="6"/>
  <c r="L51" i="6" s="1"/>
  <c r="K52" i="6"/>
  <c r="L52" i="6" s="1"/>
  <c r="L66" i="6" s="1"/>
  <c r="K48" i="6"/>
  <c r="L48" i="6" s="1"/>
  <c r="L62" i="6" s="1"/>
  <c r="K46" i="6"/>
  <c r="L46" i="6" s="1"/>
  <c r="L60" i="6" s="1"/>
  <c r="K53" i="6"/>
  <c r="L53" i="6" s="1"/>
  <c r="K47" i="6"/>
  <c r="L47" i="6" s="1"/>
  <c r="L61" i="6" s="1"/>
  <c r="S30" i="6"/>
  <c r="D29" i="6"/>
  <c r="F64" i="6"/>
  <c r="S38" i="6"/>
  <c r="I56" i="6"/>
  <c r="J56" i="6" s="1"/>
  <c r="J70" i="6" s="1"/>
  <c r="I52" i="6"/>
  <c r="J52" i="6" s="1"/>
  <c r="J66" i="6" s="1"/>
  <c r="I48" i="6"/>
  <c r="J48" i="6" s="1"/>
  <c r="I53" i="6"/>
  <c r="J53" i="6" s="1"/>
  <c r="J67" i="6" s="1"/>
  <c r="I49" i="6"/>
  <c r="J49" i="6" s="1"/>
  <c r="J63" i="6" s="1"/>
  <c r="I50" i="6"/>
  <c r="J50" i="6" s="1"/>
  <c r="J64" i="6" s="1"/>
  <c r="I51" i="6"/>
  <c r="J51" i="6" s="1"/>
  <c r="J65" i="6" s="1"/>
  <c r="I45" i="6"/>
  <c r="Q56" i="6"/>
  <c r="R56" i="6" s="1"/>
  <c r="R70" i="6" s="1"/>
  <c r="Q52" i="6"/>
  <c r="R52" i="6" s="1"/>
  <c r="R66" i="6" s="1"/>
  <c r="Q48" i="6"/>
  <c r="R48" i="6" s="1"/>
  <c r="R62" i="6" s="1"/>
  <c r="Q53" i="6"/>
  <c r="R53" i="6" s="1"/>
  <c r="R67" i="6" s="1"/>
  <c r="Q49" i="6"/>
  <c r="R49" i="6" s="1"/>
  <c r="R63" i="6" s="1"/>
  <c r="Q50" i="6"/>
  <c r="R50" i="6" s="1"/>
  <c r="R64" i="6" s="1"/>
  <c r="Q51" i="6"/>
  <c r="R51" i="6" s="1"/>
  <c r="R65" i="6" s="1"/>
  <c r="Q45" i="6"/>
  <c r="P29" i="6"/>
  <c r="S33" i="6"/>
  <c r="L65" i="6"/>
  <c r="S37" i="6"/>
  <c r="R39" i="6"/>
  <c r="E45" i="6"/>
  <c r="O45" i="6"/>
  <c r="I47" i="6"/>
  <c r="J47" i="6" s="1"/>
  <c r="J61" i="6" s="1"/>
  <c r="Q47" i="6"/>
  <c r="R47" i="6" s="1"/>
  <c r="R61" i="6" s="1"/>
  <c r="K49" i="6"/>
  <c r="L49" i="6" s="1"/>
  <c r="L63" i="6" s="1"/>
  <c r="M51" i="6"/>
  <c r="N51" i="6" s="1"/>
  <c r="O53" i="6"/>
  <c r="P53" i="6" s="1"/>
  <c r="P67" i="6" s="1"/>
  <c r="Q55" i="6"/>
  <c r="J29" i="7"/>
  <c r="R29" i="7"/>
  <c r="F62" i="7"/>
  <c r="J63" i="7"/>
  <c r="Q55" i="7"/>
  <c r="Q51" i="7"/>
  <c r="R51" i="7" s="1"/>
  <c r="R65" i="7" s="1"/>
  <c r="Q47" i="7"/>
  <c r="R47" i="7" s="1"/>
  <c r="R61" i="7" s="1"/>
  <c r="Q56" i="7"/>
  <c r="R56" i="7" s="1"/>
  <c r="R70" i="7" s="1"/>
  <c r="Q52" i="7"/>
  <c r="R52" i="7" s="1"/>
  <c r="R66" i="7" s="1"/>
  <c r="Q48" i="7"/>
  <c r="R48" i="7" s="1"/>
  <c r="R62" i="7" s="1"/>
  <c r="P61" i="7"/>
  <c r="J17" i="9"/>
  <c r="J14" i="9" s="1"/>
  <c r="E11" i="16"/>
  <c r="S20" i="16"/>
  <c r="V20" i="16" s="1"/>
  <c r="R60" i="6"/>
  <c r="J62" i="6"/>
  <c r="S14" i="7"/>
  <c r="K53" i="7"/>
  <c r="L53" i="7" s="1"/>
  <c r="L67" i="7" s="1"/>
  <c r="K49" i="7"/>
  <c r="L49" i="7" s="1"/>
  <c r="L63" i="7" s="1"/>
  <c r="K45" i="7"/>
  <c r="K50" i="7"/>
  <c r="L50" i="7" s="1"/>
  <c r="L64" i="7" s="1"/>
  <c r="K46" i="7"/>
  <c r="L46" i="7" s="1"/>
  <c r="L60" i="7" s="1"/>
  <c r="S34" i="7"/>
  <c r="J65" i="7"/>
  <c r="S38" i="7"/>
  <c r="J39" i="7"/>
  <c r="L39" i="7"/>
  <c r="S40" i="7"/>
  <c r="S41" i="7"/>
  <c r="M45" i="7"/>
  <c r="E47" i="7"/>
  <c r="F47" i="7" s="1"/>
  <c r="F61" i="7" s="1"/>
  <c r="Q49" i="7"/>
  <c r="R49" i="7" s="1"/>
  <c r="R63" i="7" s="1"/>
  <c r="K51" i="7"/>
  <c r="L51" i="7" s="1"/>
  <c r="L65" i="7" s="1"/>
  <c r="G17" i="9"/>
  <c r="K17" i="9"/>
  <c r="K14" i="9" s="1"/>
  <c r="O17" i="9"/>
  <c r="O14" i="9" s="1"/>
  <c r="P65" i="7"/>
  <c r="Q50" i="7"/>
  <c r="R50" i="7" s="1"/>
  <c r="R64" i="7" s="1"/>
  <c r="E18" i="9"/>
  <c r="F17" i="9"/>
  <c r="N17" i="9"/>
  <c r="N14" i="9" s="1"/>
  <c r="L67" i="6"/>
  <c r="E53" i="7"/>
  <c r="F53" i="7" s="1"/>
  <c r="F67" i="7" s="1"/>
  <c r="E49" i="7"/>
  <c r="F49" i="7" s="1"/>
  <c r="F63" i="7" s="1"/>
  <c r="E45" i="7"/>
  <c r="E50" i="7"/>
  <c r="F50" i="7" s="1"/>
  <c r="F64" i="7" s="1"/>
  <c r="E46" i="7"/>
  <c r="F46" i="7" s="1"/>
  <c r="F60" i="7" s="1"/>
  <c r="M55" i="7"/>
  <c r="M51" i="7"/>
  <c r="N51" i="7" s="1"/>
  <c r="N65" i="7" s="1"/>
  <c r="M47" i="7"/>
  <c r="N47" i="7" s="1"/>
  <c r="N61" i="7" s="1"/>
  <c r="M56" i="7"/>
  <c r="N56" i="7" s="1"/>
  <c r="N70" i="7" s="1"/>
  <c r="M52" i="7"/>
  <c r="N52" i="7" s="1"/>
  <c r="N66" i="7" s="1"/>
  <c r="M48" i="7"/>
  <c r="N48" i="7" s="1"/>
  <c r="N62" i="7" s="1"/>
  <c r="F29" i="7"/>
  <c r="P29" i="7"/>
  <c r="S37" i="7"/>
  <c r="Q46" i="7"/>
  <c r="R46" i="7" s="1"/>
  <c r="R60" i="7" s="1"/>
  <c r="K48" i="7"/>
  <c r="L48" i="7" s="1"/>
  <c r="L62" i="7" s="1"/>
  <c r="M50" i="7"/>
  <c r="N50" i="7" s="1"/>
  <c r="N64" i="7" s="1"/>
  <c r="E52" i="7"/>
  <c r="F52" i="7" s="1"/>
  <c r="F66" i="7" s="1"/>
  <c r="K56" i="7"/>
  <c r="L56" i="7" s="1"/>
  <c r="L70" i="7" s="1"/>
  <c r="P14" i="9"/>
  <c r="F29" i="9"/>
  <c r="R90" i="16"/>
  <c r="U94" i="16"/>
  <c r="G90" i="16"/>
  <c r="W94" i="16"/>
  <c r="T90" i="16"/>
  <c r="W101" i="16"/>
  <c r="D13" i="7"/>
  <c r="S30" i="7"/>
  <c r="S31" i="7"/>
  <c r="S32" i="7"/>
  <c r="S33" i="7"/>
  <c r="L66" i="7"/>
  <c r="V15" i="16"/>
  <c r="V24" i="16"/>
  <c r="V33" i="16"/>
  <c r="V42" i="16"/>
  <c r="V51" i="16"/>
  <c r="L59" i="16"/>
  <c r="U63" i="16"/>
  <c r="W65" i="16"/>
  <c r="Q90" i="16"/>
  <c r="N67" i="7"/>
  <c r="F70" i="7"/>
  <c r="D13" i="8"/>
  <c r="D10" i="8" s="1"/>
  <c r="E16" i="9"/>
  <c r="E20" i="9"/>
  <c r="E24" i="9"/>
  <c r="E28" i="9"/>
  <c r="I14" i="9"/>
  <c r="M14" i="9"/>
  <c r="F14" i="10"/>
  <c r="E20" i="14"/>
  <c r="F22" i="14"/>
  <c r="E22" i="14" s="1"/>
  <c r="W117" i="16"/>
  <c r="E34" i="10"/>
  <c r="E35" i="10"/>
  <c r="E39" i="10"/>
  <c r="C54" i="11"/>
  <c r="C14" i="11"/>
  <c r="C18" i="11"/>
  <c r="C22" i="11"/>
  <c r="R13" i="16"/>
  <c r="V13" i="16" s="1"/>
  <c r="V19" i="16"/>
  <c r="V28" i="16"/>
  <c r="R30" i="16"/>
  <c r="V30" i="16" s="1"/>
  <c r="V37" i="16"/>
  <c r="R40" i="16"/>
  <c r="V46" i="16"/>
  <c r="V55" i="16"/>
  <c r="Q59" i="16"/>
  <c r="G59" i="16"/>
  <c r="G58" i="16" s="1"/>
  <c r="W61" i="16"/>
  <c r="U68" i="16"/>
  <c r="W77" i="16"/>
  <c r="U84" i="16"/>
  <c r="W97" i="16"/>
  <c r="U104" i="16"/>
  <c r="W113" i="16"/>
  <c r="U120" i="16"/>
  <c r="W129" i="16"/>
  <c r="E38" i="10"/>
  <c r="E42" i="10"/>
  <c r="C36" i="13"/>
  <c r="C38" i="13" s="1"/>
  <c r="C96" i="13" s="1"/>
  <c r="O57" i="16"/>
  <c r="R59" i="16"/>
  <c r="U64" i="16"/>
  <c r="U80" i="16"/>
  <c r="L90" i="16"/>
  <c r="U91" i="16"/>
  <c r="U100" i="16"/>
  <c r="U116" i="16"/>
  <c r="E16" i="14"/>
  <c r="U61" i="16"/>
  <c r="F16" i="14"/>
  <c r="T59" i="16"/>
  <c r="W90" i="16" l="1"/>
  <c r="H57" i="16"/>
  <c r="Q58" i="16"/>
  <c r="M57" i="16"/>
  <c r="V40" i="16"/>
  <c r="U59" i="16"/>
  <c r="C53" i="11"/>
  <c r="C295" i="11" s="1"/>
  <c r="C11" i="11"/>
  <c r="C10" i="11" s="1"/>
  <c r="K14" i="10"/>
  <c r="E29" i="9"/>
  <c r="G14" i="9"/>
  <c r="K55" i="7"/>
  <c r="L55" i="7" s="1"/>
  <c r="K47" i="7"/>
  <c r="L47" i="7" s="1"/>
  <c r="L61" i="7" s="1"/>
  <c r="S39" i="7"/>
  <c r="I55" i="6"/>
  <c r="J55" i="6" s="1"/>
  <c r="I46" i="6"/>
  <c r="J46" i="6" s="1"/>
  <c r="J60" i="6" s="1"/>
  <c r="S51" i="6"/>
  <c r="S29" i="6"/>
  <c r="C47" i="6"/>
  <c r="D47" i="6" s="1"/>
  <c r="D61" i="6" s="1"/>
  <c r="S60" i="6"/>
  <c r="P55" i="6"/>
  <c r="O54" i="6"/>
  <c r="I54" i="6"/>
  <c r="S46" i="6"/>
  <c r="S49" i="6"/>
  <c r="D63" i="6"/>
  <c r="S63" i="6" s="1"/>
  <c r="D70" i="6"/>
  <c r="S70" i="6" s="1"/>
  <c r="S56" i="6"/>
  <c r="S64" i="6"/>
  <c r="J55" i="7"/>
  <c r="I54" i="7"/>
  <c r="N65" i="6"/>
  <c r="S65" i="6" s="1"/>
  <c r="W59" i="16"/>
  <c r="T58" i="16"/>
  <c r="S29" i="7"/>
  <c r="N55" i="7"/>
  <c r="M54" i="7"/>
  <c r="Q42" i="7"/>
  <c r="R58" i="7"/>
  <c r="L54" i="7"/>
  <c r="P55" i="7"/>
  <c r="O54" i="7"/>
  <c r="S52" i="6"/>
  <c r="K42" i="6"/>
  <c r="S61" i="6"/>
  <c r="L58" i="16"/>
  <c r="F14" i="9"/>
  <c r="N45" i="7"/>
  <c r="M44" i="7"/>
  <c r="M42" i="7"/>
  <c r="L69" i="7"/>
  <c r="L68" i="7" s="1"/>
  <c r="E57" i="16"/>
  <c r="S11" i="16"/>
  <c r="Q44" i="7"/>
  <c r="P45" i="6"/>
  <c r="O44" i="6"/>
  <c r="O42" i="6"/>
  <c r="S62" i="6"/>
  <c r="U90" i="16"/>
  <c r="R58" i="16"/>
  <c r="E33" i="10"/>
  <c r="C55" i="7"/>
  <c r="C51" i="7"/>
  <c r="D51" i="7" s="1"/>
  <c r="C47" i="7"/>
  <c r="D47" i="7" s="1"/>
  <c r="C56" i="7"/>
  <c r="D56" i="7" s="1"/>
  <c r="C52" i="7"/>
  <c r="D52" i="7" s="1"/>
  <c r="C48" i="7"/>
  <c r="D48" i="7" s="1"/>
  <c r="S13" i="7"/>
  <c r="C50" i="7"/>
  <c r="D50" i="7" s="1"/>
  <c r="C53" i="7"/>
  <c r="D53" i="7" s="1"/>
  <c r="C45" i="7"/>
  <c r="C46" i="7"/>
  <c r="D46" i="7" s="1"/>
  <c r="C49" i="7"/>
  <c r="D49" i="7" s="1"/>
  <c r="E17" i="9"/>
  <c r="E14" i="9" s="1"/>
  <c r="R44" i="7"/>
  <c r="E42" i="6"/>
  <c r="F45" i="6"/>
  <c r="E44" i="6"/>
  <c r="R45" i="6"/>
  <c r="Q44" i="6"/>
  <c r="Q42" i="6"/>
  <c r="J45" i="6"/>
  <c r="I44" i="6"/>
  <c r="I42" i="6"/>
  <c r="O42" i="7"/>
  <c r="P45" i="7"/>
  <c r="O44" i="7"/>
  <c r="L44" i="6"/>
  <c r="D45" i="6"/>
  <c r="C44" i="6"/>
  <c r="C42" i="6"/>
  <c r="S53" i="6"/>
  <c r="N45" i="6"/>
  <c r="M44" i="6"/>
  <c r="M42" i="6"/>
  <c r="Q17" i="14"/>
  <c r="M17" i="14"/>
  <c r="I17" i="14"/>
  <c r="P17" i="14"/>
  <c r="L17" i="14"/>
  <c r="H17" i="14"/>
  <c r="O17" i="14"/>
  <c r="K17" i="14"/>
  <c r="G17" i="14"/>
  <c r="N17" i="14"/>
  <c r="J17" i="14"/>
  <c r="E37" i="10"/>
  <c r="R11" i="16"/>
  <c r="E42" i="7"/>
  <c r="F45" i="7"/>
  <c r="E44" i="7"/>
  <c r="L58" i="6"/>
  <c r="L45" i="7"/>
  <c r="K44" i="7"/>
  <c r="K42" i="7"/>
  <c r="R55" i="7"/>
  <c r="Q54" i="7"/>
  <c r="R55" i="6"/>
  <c r="Q54" i="6"/>
  <c r="D66" i="6"/>
  <c r="S66" i="6" s="1"/>
  <c r="S67" i="6"/>
  <c r="L55" i="6"/>
  <c r="K54" i="6"/>
  <c r="F54" i="7"/>
  <c r="F69" i="7"/>
  <c r="F68" i="7" s="1"/>
  <c r="K54" i="7"/>
  <c r="J45" i="7"/>
  <c r="I44" i="7"/>
  <c r="I42" i="7"/>
  <c r="S50" i="6"/>
  <c r="K44" i="6"/>
  <c r="D55" i="6"/>
  <c r="C54" i="6"/>
  <c r="S48" i="6"/>
  <c r="F55" i="6"/>
  <c r="E54" i="6"/>
  <c r="S39" i="6"/>
  <c r="N55" i="6"/>
  <c r="M54" i="6"/>
  <c r="U58" i="16" l="1"/>
  <c r="E14" i="10"/>
  <c r="J69" i="6"/>
  <c r="J68" i="6" s="1"/>
  <c r="J54" i="6"/>
  <c r="S47" i="6"/>
  <c r="D44" i="6"/>
  <c r="S45" i="6"/>
  <c r="D59" i="6"/>
  <c r="N54" i="7"/>
  <c r="N69" i="7"/>
  <c r="N68" i="7" s="1"/>
  <c r="S55" i="6"/>
  <c r="S54" i="6" s="1"/>
  <c r="D54" i="6"/>
  <c r="D69" i="6"/>
  <c r="R54" i="7"/>
  <c r="R69" i="7"/>
  <c r="R68" i="7" s="1"/>
  <c r="R57" i="7" s="1"/>
  <c r="F17" i="14"/>
  <c r="E17" i="14" s="1"/>
  <c r="F44" i="6"/>
  <c r="F59" i="6"/>
  <c r="F58" i="6" s="1"/>
  <c r="S49" i="7"/>
  <c r="D63" i="7"/>
  <c r="S63" i="7" s="1"/>
  <c r="S50" i="7"/>
  <c r="D64" i="7"/>
  <c r="S64" i="7" s="1"/>
  <c r="S56" i="7"/>
  <c r="D70" i="7"/>
  <c r="S70" i="7" s="1"/>
  <c r="V11" i="16"/>
  <c r="L44" i="7"/>
  <c r="L59" i="7"/>
  <c r="L58" i="7" s="1"/>
  <c r="L57" i="7" s="1"/>
  <c r="N44" i="6"/>
  <c r="N59" i="6"/>
  <c r="N58" i="6" s="1"/>
  <c r="P44" i="7"/>
  <c r="P59" i="7"/>
  <c r="P58" i="7" s="1"/>
  <c r="J44" i="6"/>
  <c r="J59" i="6"/>
  <c r="J58" i="6" s="1"/>
  <c r="J57" i="6" s="1"/>
  <c r="S53" i="7"/>
  <c r="D67" i="7"/>
  <c r="S67" i="7" s="1"/>
  <c r="S52" i="7"/>
  <c r="D66" i="7"/>
  <c r="S66" i="7" s="1"/>
  <c r="D55" i="7"/>
  <c r="C54" i="7"/>
  <c r="F54" i="6"/>
  <c r="F69" i="6"/>
  <c r="F68" i="6" s="1"/>
  <c r="J44" i="7"/>
  <c r="J59" i="7"/>
  <c r="J58" i="7" s="1"/>
  <c r="S46" i="7"/>
  <c r="D60" i="7"/>
  <c r="S60" i="7" s="1"/>
  <c r="S47" i="7"/>
  <c r="D61" i="7"/>
  <c r="S61" i="7" s="1"/>
  <c r="N44" i="7"/>
  <c r="N59" i="7"/>
  <c r="N58" i="7" s="1"/>
  <c r="N57" i="7" s="1"/>
  <c r="P54" i="7"/>
  <c r="P69" i="7"/>
  <c r="P68" i="7" s="1"/>
  <c r="W58" i="16"/>
  <c r="J54" i="7"/>
  <c r="J69" i="7"/>
  <c r="J68" i="7" s="1"/>
  <c r="N54" i="6"/>
  <c r="N69" i="6"/>
  <c r="N68" i="6" s="1"/>
  <c r="L54" i="6"/>
  <c r="L69" i="6"/>
  <c r="L68" i="6" s="1"/>
  <c r="L57" i="6" s="1"/>
  <c r="R54" i="6"/>
  <c r="R69" i="6"/>
  <c r="R68" i="6" s="1"/>
  <c r="F59" i="7"/>
  <c r="F58" i="7" s="1"/>
  <c r="F57" i="7" s="1"/>
  <c r="F44" i="7"/>
  <c r="R44" i="6"/>
  <c r="R59" i="6"/>
  <c r="R58" i="6" s="1"/>
  <c r="R57" i="6" s="1"/>
  <c r="D45" i="7"/>
  <c r="C44" i="7"/>
  <c r="C42" i="7"/>
  <c r="S48" i="7"/>
  <c r="D62" i="7"/>
  <c r="S62" i="7" s="1"/>
  <c r="S51" i="7"/>
  <c r="D65" i="7"/>
  <c r="S65" i="7" s="1"/>
  <c r="P44" i="6"/>
  <c r="P59" i="6"/>
  <c r="P58" i="6" s="1"/>
  <c r="P54" i="6"/>
  <c r="P69" i="6"/>
  <c r="P68" i="6" s="1"/>
  <c r="J57" i="7" l="1"/>
  <c r="S44" i="6"/>
  <c r="S59" i="6"/>
  <c r="S58" i="6" s="1"/>
  <c r="D58" i="6"/>
  <c r="S45" i="7"/>
  <c r="S44" i="7" s="1"/>
  <c r="D44" i="7"/>
  <c r="D59" i="7"/>
  <c r="N57" i="6"/>
  <c r="F57" i="6"/>
  <c r="P57" i="7"/>
  <c r="D68" i="6"/>
  <c r="S69" i="6"/>
  <c r="S68" i="6" s="1"/>
  <c r="D54" i="7"/>
  <c r="S55" i="7"/>
  <c r="S54" i="7" s="1"/>
  <c r="D69" i="7"/>
  <c r="P57" i="6"/>
  <c r="D57" i="6" l="1"/>
  <c r="S57" i="6" s="1"/>
  <c r="D68" i="7"/>
  <c r="S69" i="7"/>
  <c r="S68" i="7" s="1"/>
  <c r="S59" i="7"/>
  <c r="S58" i="7" s="1"/>
  <c r="D58" i="7"/>
  <c r="D57" i="7" l="1"/>
  <c r="S57" i="7" s="1"/>
</calcChain>
</file>

<file path=xl/sharedStrings.xml><?xml version="1.0" encoding="utf-8"?>
<sst xmlns="http://schemas.openxmlformats.org/spreadsheetml/2006/main" count="4339" uniqueCount="1677">
  <si>
    <t>Ūkio subjektas: UAB "Nemėžio komunalininkas"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</si>
  <si>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</si>
  <si>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</si>
  <si>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</si>
  <si>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</si>
  <si>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</si>
  <si>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</si>
  <si>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</si>
  <si>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</si>
  <si>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</si>
  <si>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</si>
  <si>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</si>
  <si>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</si>
  <si>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</si>
  <si>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</si>
  <si>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</si>
  <si>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</si>
  <si>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</si>
  <si>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</si>
  <si>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</si>
  <si>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</si>
  <si>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</si>
  <si>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</si>
  <si>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</si>
  <si>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</si>
  <si>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</si>
  <si>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</si>
  <si>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</si>
  <si>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</si>
  <si>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</si>
  <si>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</si>
  <si>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</si>
  <si>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</si>
  <si>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</si>
  <si>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</si>
  <si>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</si>
  <si>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</si>
  <si>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</si>
  <si>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</si>
  <si>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</si>
  <si>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</si>
  <si>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</si>
  <si>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</si>
  <si>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</si>
  <si>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</si>
  <si>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</si>
  <si>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</si>
  <si>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</si>
  <si>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</si>
  <si>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</si>
  <si>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</si>
  <si>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</si>
  <si>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</si>
  <si>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</si>
  <si>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</si>
  <si>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</si>
  <si>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</si>
  <si>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</si>
  <si>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</si>
  <si>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</si>
  <si>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</si>
  <si>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</si>
  <si>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</si>
  <si>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</si>
  <si>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</si>
  <si>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</si>
  <si>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</si>
  <si>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</si>
  <si>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</si>
  <si>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</si>
  <si>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</si>
  <si>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</si>
  <si>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</si>
  <si>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</si>
  <si>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</si>
  <si>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</si>
  <si>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</si>
  <si>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</si>
  <si>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</si>
  <si>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</si>
  <si>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</si>
  <si>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</si>
  <si>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</si>
  <si>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</si>
  <si>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</si>
  <si>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</si>
  <si>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</si>
  <si>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</si>
  <si>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</si>
  <si>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</si>
  <si>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</si>
  <si>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</si>
  <si>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</si>
  <si>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</si>
  <si>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</si>
  <si>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</si>
  <si>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</si>
  <si>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</si>
  <si>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</si>
  <si>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</si>
  <si>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</si>
  <si>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</si>
  <si>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</si>
  <si>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</si>
  <si>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</si>
  <si>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</si>
  <si>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</si>
  <si>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</si>
  <si>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</si>
  <si>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</si>
  <si>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</si>
  <si>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</si>
  <si>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</si>
  <si>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</si>
  <si>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</si>
  <si>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</si>
  <si>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</si>
  <si>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</si>
  <si>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</si>
  <si>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</si>
  <si>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</si>
  <si>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</si>
  <si>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</si>
  <si>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</si>
  <si>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</si>
  <si>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</si>
  <si>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</si>
  <si>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</si>
  <si>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</si>
  <si>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</si>
  <si>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</si>
  <si>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</si>
  <si>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</si>
  <si>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</si>
  <si>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</si>
  <si>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</si>
  <si>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</si>
  <si>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</si>
  <si>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</si>
  <si>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</si>
  <si>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</si>
  <si>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</si>
  <si>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</si>
  <si>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</si>
  <si>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</si>
  <si>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</si>
  <si>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</si>
  <si>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</si>
  <si>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</si>
  <si>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</si>
  <si>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</si>
  <si>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</si>
  <si>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</si>
  <si>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</si>
  <si>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</si>
  <si>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</si>
  <si>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</si>
  <si>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</si>
  <si>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</si>
  <si>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</si>
  <si>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</si>
  <si>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</si>
  <si>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</si>
  <si>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</si>
  <si>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</si>
  <si>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</si>
  <si>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</si>
  <si>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</si>
  <si>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</si>
  <si>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</si>
  <si>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</si>
  <si>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</si>
  <si>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</si>
  <si>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</si>
  <si>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</si>
  <si>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</si>
  <si>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</si>
  <si>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</si>
  <si>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</si>
  <si>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</si>
  <si>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</si>
  <si>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</si>
  <si>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</si>
  <si>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</si>
  <si>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</si>
  <si>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</si>
  <si>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</si>
  <si>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</si>
  <si>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</si>
  <si>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</si>
  <si>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</si>
  <si>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</si>
  <si>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</si>
  <si>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</si>
  <si>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</si>
  <si>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</si>
  <si>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</si>
  <si>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</si>
  <si>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</si>
  <si>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</si>
  <si>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</si>
  <si>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</si>
  <si>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</si>
  <si>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</si>
  <si>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</si>
  <si>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</si>
  <si>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</si>
  <si>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</si>
  <si>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</si>
  <si>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</si>
  <si>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</si>
  <si>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</si>
  <si>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</si>
  <si>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</si>
  <si>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</si>
  <si>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</si>
  <si>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</si>
  <si>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</si>
  <si>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</si>
  <si>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</si>
  <si>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</si>
  <si>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</si>
  <si>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</si>
  <si>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</si>
  <si>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</si>
  <si>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</si>
  <si>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</si>
  <si>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</si>
  <si>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</si>
  <si>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</si>
  <si>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</si>
  <si>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</si>
  <si>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</si>
  <si>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</si>
  <si>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</si>
  <si>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</si>
  <si>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</si>
  <si>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</si>
  <si>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</si>
  <si>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</si>
  <si>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</si>
  <si>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</si>
  <si>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</si>
  <si>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</si>
  <si>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</si>
  <si>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</si>
  <si>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</si>
  <si>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</si>
  <si>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</si>
  <si>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</si>
  <si>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</si>
  <si>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</si>
  <si>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</si>
  <si>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</si>
  <si>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</si>
  <si>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</si>
  <si>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</si>
  <si>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</si>
  <si>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</si>
  <si>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</si>
  <si>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</si>
  <si>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</si>
  <si>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</si>
  <si>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</si>
  <si>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</si>
  <si>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</si>
  <si>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</si>
  <si>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</si>
  <si>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</si>
  <si>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</si>
  <si>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</si>
  <si>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</si>
  <si>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</si>
  <si>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</si>
  <si>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</si>
  <si>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</si>
  <si>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</si>
  <si>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</si>
  <si>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</si>
  <si>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</si>
  <si>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</si>
  <si>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</si>
  <si>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</si>
  <si>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</si>
  <si>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</si>
  <si>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</si>
  <si>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</si>
  <si>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</si>
  <si>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</si>
  <si>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</si>
  <si>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</si>
  <si>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</si>
  <si>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</si>
  <si>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</si>
  <si>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</si>
  <si>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</si>
  <si>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</si>
  <si>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</si>
  <si>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</si>
  <si>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</si>
  <si>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</si>
  <si>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</si>
  <si>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</si>
  <si>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</si>
  <si>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</si>
  <si>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</si>
  <si>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</si>
  <si>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</si>
  <si>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</si>
  <si>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</si>
  <si>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</si>
  <si>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</si>
  <si>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</si>
  <si>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</si>
  <si>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</si>
  <si>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</si>
  <si>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</si>
  <si>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</si>
  <si>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</si>
  <si>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</si>
  <si>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</si>
  <si>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</si>
  <si>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</si>
  <si>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</si>
  <si>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</si>
  <si>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</si>
  <si>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</si>
  <si>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</si>
  <si>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</si>
  <si>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</si>
  <si>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</si>
  <si>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</si>
  <si>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</si>
  <si>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</si>
  <si>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</si>
  <si>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</si>
  <si>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</si>
  <si>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</si>
  <si>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</si>
  <si>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</si>
  <si>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</si>
  <si>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</si>
  <si>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</si>
  <si>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</si>
  <si>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</si>
  <si>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</si>
  <si>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</si>
  <si>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</si>
  <si>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</si>
  <si>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</si>
  <si>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</si>
  <si>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</si>
  <si>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</si>
  <si>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</si>
  <si>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</si>
  <si>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</si>
  <si>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</si>
  <si>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</si>
  <si>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</si>
  <si>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</si>
  <si>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</si>
  <si>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</si>
  <si>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</si>
  <si>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</si>
  <si>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</si>
  <si>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</si>
  <si>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</si>
  <si>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</si>
  <si>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</si>
  <si>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</si>
  <si>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</si>
  <si>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</si>
  <si>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</si>
  <si>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</si>
  <si>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</si>
  <si>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</si>
  <si>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</si>
  <si>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</si>
  <si>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</si>
  <si>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</si>
  <si>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</si>
  <si>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</si>
  <si>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</si>
  <si>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</si>
  <si>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</si>
  <si>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</si>
  <si>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</si>
  <si>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</si>
  <si>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</si>
  <si>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</si>
  <si>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</si>
  <si>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</si>
  <si>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</si>
  <si>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</si>
  <si>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</si>
  <si>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</si>
  <si>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</si>
  <si>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</si>
  <si>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</si>
  <si>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</si>
  <si>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</si>
  <si>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</si>
  <si>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</si>
  <si>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</si>
  <si>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</si>
  <si>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</si>
  <si>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</si>
  <si>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</si>
  <si>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</si>
  <si>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</si>
  <si>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</si>
  <si>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</si>
  <si>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</si>
  <si>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</si>
  <si>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</si>
  <si>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</si>
  <si>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</si>
  <si>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</si>
  <si>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</si>
  <si>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</si>
  <si>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</si>
  <si>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</si>
  <si>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</si>
  <si>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</si>
  <si>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</si>
  <si>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</si>
  <si>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</si>
  <si>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</si>
  <si>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</si>
  <si>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</si>
  <si>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</si>
  <si>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</si>
  <si>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</si>
  <si>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</si>
  <si>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</si>
  <si>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</si>
  <si>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</si>
  <si>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</si>
  <si>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</si>
  <si>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</si>
  <si>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</si>
  <si>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</si>
  <si>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</si>
  <si>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</si>
  <si>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</si>
  <si>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</si>
  <si>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</si>
  <si>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</si>
  <si>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</si>
  <si>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</si>
  <si>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</si>
  <si>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</si>
  <si>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</si>
  <si>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</si>
  <si>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</si>
  <si>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</si>
  <si>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</si>
  <si>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</si>
  <si>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</si>
  <si>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</si>
  <si>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</si>
  <si>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</si>
  <si>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</si>
  <si>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</si>
  <si>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</si>
  <si>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</si>
  <si>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</si>
  <si>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</si>
  <si>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</si>
  <si>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</si>
  <si>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</si>
  <si>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</si>
  <si>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</si>
  <si>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</si>
  <si>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</si>
  <si>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</si>
  <si>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</si>
  <si>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</si>
  <si>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</si>
  <si>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</si>
  <si>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</si>
  <si>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</si>
  <si>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</si>
  <si>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</si>
  <si>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</si>
  <si>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</si>
  <si>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</si>
  <si>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</si>
  <si>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</si>
  <si>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</si>
  <si>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</si>
  <si>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</si>
  <si>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</si>
  <si>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</si>
  <si>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</si>
  <si>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</si>
  <si>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</si>
  <si>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</si>
  <si>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</si>
  <si>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</si>
  <si>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</si>
  <si>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</si>
  <si>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</si>
  <si>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</si>
  <si>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</si>
  <si>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</si>
  <si>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</si>
  <si>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</si>
  <si>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</si>
  <si>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</si>
  <si>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</si>
  <si>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</si>
  <si>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</si>
  <si>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</si>
  <si>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</si>
  <si>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</si>
  <si>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</si>
  <si>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</si>
  <si>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</si>
  <si>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</si>
  <si>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</si>
  <si>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</si>
  <si>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</si>
  <si>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</si>
  <si>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</si>
  <si>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</si>
  <si>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</si>
  <si>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</si>
  <si>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</si>
  <si>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</si>
  <si>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</si>
  <si>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</si>
  <si>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</si>
  <si>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</si>
  <si>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</si>
  <si>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</si>
  <si>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</si>
  <si>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</si>
  <si>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</si>
  <si>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</si>
  <si>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</si>
  <si>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</si>
  <si>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</si>
  <si>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</si>
  <si>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</si>
  <si>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</si>
  <si>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</si>
  <si>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</si>
  <si>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</si>
  <si>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</si>
  <si>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</si>
  <si>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</si>
  <si>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</si>
  <si>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</si>
  <si>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</si>
  <si>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</si>
  <si>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</si>
  <si>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</si>
  <si>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</si>
  <si>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</si>
  <si>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</si>
  <si>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</si>
  <si>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</si>
  <si>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</si>
  <si>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</si>
  <si>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</si>
  <si>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</si>
  <si>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</si>
  <si>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</si>
  <si>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</si>
  <si>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</si>
  <si>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</si>
  <si>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</si>
  <si>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</si>
  <si>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</si>
  <si>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</si>
  <si>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</si>
  <si>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</si>
  <si>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</si>
  <si>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</si>
  <si>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</si>
  <si>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</si>
  <si>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</si>
  <si>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</si>
  <si>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</si>
  <si>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</si>
  <si>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</si>
  <si>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</si>
  <si>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</si>
  <si>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</si>
  <si>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</si>
  <si>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</si>
  <si>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</si>
  <si>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</si>
  <si>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</si>
  <si>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</si>
  <si>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</si>
  <si>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</si>
  <si>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</si>
  <si>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</si>
  <si>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</si>
  <si>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</si>
  <si>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</si>
  <si>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</si>
  <si>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</si>
  <si>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</si>
  <si>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</si>
  <si>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</si>
  <si>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</si>
  <si>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</si>
  <si>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</si>
  <si>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</si>
  <si>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</si>
  <si>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</si>
  <si>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</si>
  <si>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</si>
  <si>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</si>
  <si>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</si>
  <si>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</si>
  <si>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</si>
  <si>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</si>
  <si>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</si>
  <si>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</si>
  <si>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</si>
  <si>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</si>
  <si>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</si>
  <si>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</si>
  <si>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</si>
  <si>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</si>
  <si>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</si>
  <si>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</si>
  <si>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</si>
  <si>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</si>
  <si>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</si>
  <si>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</si>
  <si>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</si>
  <si>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</si>
  <si>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</si>
  <si>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</si>
  <si>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</si>
  <si>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</si>
  <si>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</si>
  <si>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</si>
  <si>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</si>
  <si>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</si>
  <si>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</si>
  <si>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</si>
  <si>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</si>
  <si>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</si>
  <si>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</si>
  <si>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</si>
  <si>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</si>
  <si>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</si>
  <si>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</si>
  <si>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</si>
  <si>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</si>
  <si>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</si>
  <si>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</si>
  <si>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</si>
  <si>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</si>
  <si>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</si>
  <si>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</si>
  <si>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</si>
  <si>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</si>
  <si>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</si>
  <si>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</si>
  <si>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</si>
  <si>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</si>
  <si>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</si>
  <si>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</si>
  <si>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</si>
  <si>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</si>
  <si>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</si>
  <si>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</si>
  <si>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</si>
  <si>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</si>
  <si>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</si>
  <si>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</si>
  <si>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</si>
  <si>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</si>
  <si>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</si>
  <si>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</si>
  <si>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</si>
  <si>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</si>
  <si>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</si>
  <si>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</si>
  <si>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</si>
  <si>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</si>
  <si>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</si>
  <si>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</si>
  <si>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</si>
  <si>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</si>
  <si>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</si>
  <si>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</si>
  <si>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</si>
  <si>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</si>
  <si>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</si>
  <si>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</si>
  <si>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</si>
  <si>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</si>
  <si>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</si>
  <si>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</si>
  <si>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</si>
  <si>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</si>
  <si>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</si>
  <si>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</si>
  <si>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</si>
  <si>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</si>
  <si>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</si>
  <si>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</si>
  <si>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</si>
  <si>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</si>
  <si>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</si>
  <si>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</si>
  <si>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</si>
  <si>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</si>
  <si>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</si>
  <si>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</si>
  <si>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</si>
  <si>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</si>
  <si>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</si>
  <si>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</si>
  <si>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</si>
  <si>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</si>
  <si>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</si>
  <si>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</si>
  <si>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</si>
  <si>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</si>
  <si>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</si>
  <si>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</si>
  <si>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</si>
  <si>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</si>
  <si>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</si>
  <si>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</si>
  <si>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</si>
  <si>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</si>
  <si>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</si>
  <si>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</si>
  <si>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</si>
  <si>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</si>
  <si>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</si>
  <si>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</si>
  <si>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</si>
  <si>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</si>
  <si>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</si>
  <si>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</si>
  <si>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</si>
  <si>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</si>
  <si>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</si>
  <si>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</si>
  <si>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</si>
  <si>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</si>
  <si>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</si>
  <si>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</si>
  <si>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</si>
  <si>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</si>
  <si>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</si>
  <si>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</si>
  <si>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</si>
  <si>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</si>
  <si>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</si>
  <si>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</si>
  <si>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</si>
  <si>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</si>
  <si>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</si>
  <si>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</si>
  <si>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</si>
  <si>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</si>
  <si>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</si>
  <si>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</si>
  <si>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</si>
  <si>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</si>
  <si>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</si>
  <si>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</si>
  <si>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</si>
  <si>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</si>
  <si>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</si>
  <si>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</si>
  <si>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</si>
  <si>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</si>
  <si>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</si>
  <si>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</si>
  <si>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</si>
  <si>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</si>
  <si>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</si>
  <si>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</si>
  <si>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</si>
  <si>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</si>
  <si>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</si>
  <si>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</si>
  <si>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</si>
  <si>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</si>
  <si>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</si>
  <si>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</si>
  <si>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</si>
  <si>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</si>
  <si>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</si>
  <si>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</si>
  <si>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</si>
  <si>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</si>
  <si>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</si>
  <si>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</si>
  <si>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</si>
  <si>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</si>
  <si>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</si>
  <si>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</si>
  <si>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</si>
  <si>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</si>
  <si>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</si>
  <si>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</si>
  <si>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</si>
  <si>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</si>
  <si>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</si>
  <si>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</si>
  <si>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</si>
  <si>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</si>
  <si>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</si>
  <si>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</si>
  <si>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</si>
  <si>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</si>
  <si>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</si>
  <si>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</si>
  <si>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</si>
  <si>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</si>
  <si>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</si>
  <si>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</si>
  <si>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</si>
  <si>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</si>
  <si>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</si>
  <si>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</si>
  <si>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</si>
  <si>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</si>
  <si>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</si>
  <si>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</si>
  <si>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</si>
  <si>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</si>
  <si>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</si>
  <si>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</si>
  <si>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</si>
  <si>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</si>
  <si>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</si>
  <si>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</si>
  <si>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</si>
  <si>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</si>
  <si>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</si>
  <si>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</si>
  <si>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</si>
  <si>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</si>
  <si>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</si>
  <si>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</si>
  <si>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</si>
  <si>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</si>
  <si>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</si>
  <si>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</si>
  <si>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</si>
  <si>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</si>
  <si>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</si>
  <si>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</si>
  <si>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</si>
  <si>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</si>
  <si>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</si>
  <si>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</si>
  <si>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</si>
  <si>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</si>
  <si>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</si>
  <si>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</si>
  <si>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</si>
  <si>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</si>
  <si>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</si>
  <si>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</si>
  <si>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</si>
  <si>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</si>
  <si>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</si>
  <si>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</si>
  <si>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</si>
  <si>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</si>
  <si>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</si>
  <si>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</si>
  <si>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</si>
  <si>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</si>
  <si>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</si>
  <si>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</si>
  <si>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</si>
  <si>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</si>
  <si>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</si>
  <si>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</si>
  <si>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</si>
  <si>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</si>
  <si>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</si>
  <si>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</si>
  <si>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</si>
  <si>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</si>
  <si>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</si>
  <si>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</si>
  <si>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</si>
  <si>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</si>
  <si>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</si>
  <si>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</si>
  <si>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</si>
  <si>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</si>
  <si>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</si>
  <si>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</si>
  <si>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</si>
  <si>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</si>
  <si>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</si>
  <si>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</si>
  <si>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</si>
  <si>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</si>
  <si>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</si>
  <si>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</si>
  <si>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</si>
  <si>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</si>
  <si>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</si>
  <si>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</si>
  <si>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</si>
  <si>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</si>
  <si>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</si>
  <si>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</si>
  <si>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</si>
  <si>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</si>
  <si>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</si>
  <si>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</si>
  <si>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</si>
  <si>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</si>
  <si>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</si>
  <si>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</si>
  <si>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</si>
  <si>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</si>
  <si>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</si>
  <si>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</si>
  <si>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</si>
  <si>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</si>
  <si>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</si>
  <si>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</si>
  <si>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</si>
  <si>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</si>
  <si>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</si>
  <si>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</si>
  <si>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</si>
  <si>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</si>
  <si>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</si>
  <si>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</si>
  <si>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</si>
  <si>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</si>
  <si>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</si>
  <si>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</si>
  <si>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</si>
  <si>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</si>
  <si>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</si>
  <si>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</si>
  <si>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</si>
  <si>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</si>
  <si>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</si>
  <si>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</si>
  <si>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</si>
  <si>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</si>
  <si>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</si>
  <si>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</si>
  <si>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</si>
  <si>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</si>
  <si>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</si>
  <si>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</si>
  <si>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</si>
  <si>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</si>
  <si>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</si>
  <si>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</si>
  <si>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</si>
  <si>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</si>
  <si>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</si>
  <si>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</si>
  <si>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</si>
  <si>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</si>
  <si>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</si>
  <si>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</si>
  <si>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</si>
  <si>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</si>
  <si>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</si>
  <si>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</si>
  <si>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</si>
  <si>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</si>
  <si>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</si>
  <si>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</si>
  <si>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</si>
  <si>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</si>
  <si>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</si>
  <si>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</si>
  <si>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</si>
  <si>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</si>
  <si>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</si>
  <si>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</si>
  <si>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</si>
  <si>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</si>
  <si>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</si>
  <si>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</si>
  <si>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</si>
  <si>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</si>
  <si>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</si>
  <si>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</si>
  <si>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</si>
  <si>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</si>
  <si>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</si>
  <si>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</si>
  <si>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</si>
  <si>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</si>
  <si>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</si>
  <si>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</si>
  <si>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</si>
  <si>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</si>
  <si>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</si>
  <si>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</si>
  <si>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</si>
  <si>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</si>
  <si>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</si>
  <si>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</si>
  <si>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</si>
  <si>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</si>
  <si>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</si>
  <si>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</si>
  <si>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</si>
  <si>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</si>
  <si>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</si>
  <si>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</si>
  <si>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</si>
  <si>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</si>
  <si>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</si>
  <si>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</si>
  <si>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</si>
  <si>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</si>
  <si>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</si>
  <si>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</si>
  <si>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</si>
  <si>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</si>
  <si>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</si>
  <si>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</si>
  <si>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</si>
  <si>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</si>
  <si>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</si>
  <si>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</si>
  <si>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</si>
  <si>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</si>
  <si>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</si>
  <si>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</si>
  <si>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</si>
  <si>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</si>
  <si>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</si>
  <si>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</si>
  <si>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</si>
  <si>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</si>
  <si>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</si>
  <si>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</si>
  <si>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</si>
  <si>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</si>
  <si>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</si>
  <si>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</si>
  <si>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</si>
  <si>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</si>
  <si>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</si>
  <si>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</si>
  <si>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</si>
  <si>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</si>
  <si>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</si>
  <si>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</si>
  <si>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</si>
  <si>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</si>
  <si>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</si>
  <si>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</si>
  <si>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</si>
  <si>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</si>
  <si>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</si>
  <si>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</si>
  <si>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</si>
  <si>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</si>
  <si>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</si>
  <si>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</si>
  <si>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</si>
  <si>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</si>
  <si>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</si>
  <si>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</si>
  <si>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</si>
  <si>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</si>
  <si>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</si>
  <si>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</si>
  <si>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</si>
  <si>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</si>
  <si>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</si>
  <si>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</si>
  <si>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</si>
  <si>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</si>
  <si>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</si>
  <si>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</si>
  <si>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</si>
  <si>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</si>
  <si>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</si>
  <si>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</si>
  <si>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</si>
  <si>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</si>
  <si>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</si>
  <si>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</si>
  <si>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</si>
  <si>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</si>
  <si>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</si>
  <si>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</si>
  <si>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</si>
  <si>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</si>
  <si>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</si>
  <si>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</si>
  <si>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</si>
  <si>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</si>
  <si>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</si>
  <si>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</si>
  <si>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</si>
  <si>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</si>
  <si>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</si>
  <si>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</si>
  <si>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</si>
  <si>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</si>
  <si>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</si>
  <si>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</si>
  <si>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</si>
  <si>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</si>
  <si>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</si>
  <si>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</si>
  <si>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</si>
  <si>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</si>
  <si>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</si>
  <si>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</si>
  <si>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</si>
  <si>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</si>
  <si>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</si>
  <si>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</si>
  <si>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</si>
  <si>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</si>
  <si>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</si>
  <si>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</si>
  <si>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</si>
  <si>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</si>
  <si>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</si>
  <si>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</si>
  <si>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</si>
  <si>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</si>
  <si>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</si>
  <si>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</si>
  <si>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</si>
  <si>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</si>
  <si>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</si>
  <si>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</si>
  <si>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</si>
  <si>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</si>
  <si>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</si>
  <si>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</si>
  <si>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</si>
  <si>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</si>
  <si>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</si>
  <si>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</si>
  <si>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</si>
  <si>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</si>
  <si>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</si>
  <si>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</si>
  <si>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</si>
  <si>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</si>
  <si>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</si>
  <si>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</si>
  <si>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</si>
  <si>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</si>
  <si>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</si>
  <si>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</si>
  <si>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</si>
  <si>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</si>
  <si>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</si>
  <si>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</si>
  <si>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</si>
  <si>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</si>
  <si>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</si>
  <si>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</si>
  <si>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</si>
  <si>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</si>
  <si>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</si>
  <si>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</si>
  <si>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</si>
  <si>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</si>
  <si>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</si>
  <si>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</si>
  <si>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</si>
  <si>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</si>
  <si>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</si>
  <si>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</si>
  <si>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</si>
  <si>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</si>
  <si>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</si>
  <si>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</si>
  <si>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</si>
  <si>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</si>
  <si>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</si>
  <si>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</si>
  <si>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</si>
  <si>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</si>
  <si>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</si>
  <si>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</si>
  <si>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</si>
  <si>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</si>
  <si>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</si>
  <si>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</si>
  <si>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</si>
  <si>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</si>
  <si>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</si>
  <si>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</si>
  <si>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</si>
  <si>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</si>
  <si>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</si>
  <si>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</si>
  <si>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</si>
  <si>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</si>
  <si>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</si>
  <si>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</si>
  <si>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</si>
  <si>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</si>
  <si>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</si>
  <si>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</si>
  <si>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</si>
  <si>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</si>
  <si>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</si>
  <si>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</si>
  <si>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</si>
  <si>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</si>
  <si>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</si>
  <si>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</si>
  <si>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</si>
  <si>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</si>
  <si>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</si>
  <si>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</si>
  <si>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</si>
  <si>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</si>
  <si>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</si>
  <si>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</si>
  <si>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</si>
  <si>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</si>
  <si>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</si>
  <si>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</si>
  <si>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</si>
  <si>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</si>
  <si>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</si>
  <si>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</si>
  <si>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</si>
  <si>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</si>
  <si>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</si>
  <si>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</si>
  <si>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</si>
  <si>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</si>
  <si>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</si>
  <si>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</si>
  <si>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</si>
  <si>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</si>
  <si>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</si>
  <si>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</si>
  <si>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</si>
  <si>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</si>
  <si>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</si>
  <si>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</si>
  <si>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</si>
  <si>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</si>
  <si>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</si>
  <si>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</si>
  <si>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</si>
  <si>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</si>
  <si>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</si>
  <si>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</si>
  <si>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</si>
  <si>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</si>
  <si>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</si>
  <si>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</si>
  <si>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</si>
  <si>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</si>
  <si>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</si>
  <si>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</si>
  <si>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</si>
  <si>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</si>
  <si>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</si>
  <si>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</si>
  <si>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</si>
  <si>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</si>
  <si>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</si>
  <si>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</si>
  <si>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</si>
  <si>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</si>
  <si>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</si>
  <si>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</si>
  <si>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</si>
  <si>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</si>
  <si>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</si>
  <si>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</si>
  <si>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</si>
  <si>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</si>
  <si>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</si>
  <si>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</si>
  <si>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</si>
  <si>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</si>
  <si>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</si>
  <si>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</si>
  <si>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</si>
  <si>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</si>
  <si>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</si>
  <si>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</si>
  <si>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</si>
  <si>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</si>
  <si>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</si>
  <si>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</si>
  <si>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</si>
  <si>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</si>
  <si>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</si>
  <si>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</si>
  <si>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</si>
  <si>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</si>
  <si>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</si>
  <si>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</si>
  <si>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</si>
  <si>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</si>
  <si>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</si>
  <si>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</si>
  <si>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</si>
  <si>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</si>
  <si>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</si>
  <si>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</si>
  <si>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</si>
  <si>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</si>
  <si>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</si>
  <si>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</si>
  <si>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</si>
  <si>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</si>
  <si>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</si>
  <si>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</si>
  <si>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</si>
  <si>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</si>
  <si>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</si>
  <si>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</si>
  <si>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</si>
  <si>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</si>
  <si>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</si>
  <si>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</si>
  <si>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</si>
  <si>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</si>
  <si>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</si>
  <si>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</si>
  <si>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</si>
  <si>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</si>
  <si>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</si>
  <si>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</si>
  <si>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</si>
  <si>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</si>
  <si>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</si>
  <si>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</si>
  <si>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</si>
  <si>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</si>
  <si>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</si>
  <si>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</si>
  <si>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</si>
  <si>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</si>
  <si>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</si>
  <si>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</si>
  <si>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</si>
  <si>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</si>
  <si>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</si>
  <si>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</si>
  <si>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</si>
  <si>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</si>
  <si>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</si>
  <si>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</si>
  <si>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</si>
  <si>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</si>
  <si>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</si>
  <si>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</si>
  <si>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</si>
  <si>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</si>
  <si>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</si>
  <si>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</si>
  <si>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</si>
  <si>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</si>
  <si>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</si>
  <si>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</si>
  <si>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</si>
  <si>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</si>
  <si>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</si>
  <si>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</si>
  <si>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</si>
  <si>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</si>
  <si>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</si>
  <si>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</si>
  <si>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</si>
  <si>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</si>
  <si>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</si>
  <si>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</si>
  <si>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</si>
  <si>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</si>
  <si>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</si>
  <si>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</si>
  <si>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</si>
  <si>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</si>
  <si>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</si>
  <si>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</si>
  <si>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</si>
  <si>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</si>
  <si>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</si>
  <si>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</si>
  <si>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</si>
  <si>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</si>
  <si>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</si>
  <si>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</si>
  <si>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</si>
  <si>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</si>
  <si>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</si>
  <si>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</si>
  <si>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</si>
  <si>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</si>
  <si>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</si>
  <si>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</si>
  <si>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</si>
  <si>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</si>
  <si>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</si>
  <si>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</si>
  <si>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</si>
  <si>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</si>
  <si>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</si>
  <si>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</si>
  <si>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</si>
  <si>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</si>
  <si>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</si>
  <si>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</si>
  <si>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</si>
  <si>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</si>
  <si>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</si>
  <si>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</si>
  <si>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</si>
  <si>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</si>
  <si>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</si>
  <si>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</si>
  <si>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</si>
  <si>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</si>
  <si>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</si>
  <si>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</si>
  <si>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</si>
  <si>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</si>
  <si>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</si>
  <si>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</si>
  <si>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</si>
  <si>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</si>
  <si>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</si>
  <si>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</si>
  <si>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</si>
  <si>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</si>
  <si>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</si>
  <si>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</si>
  <si>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</si>
  <si>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</si>
  <si>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</si>
  <si>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</si>
  <si>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</si>
  <si>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</si>
  <si>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</si>
  <si>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</si>
  <si>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</si>
  <si>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</si>
  <si>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</si>
  <si>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</si>
  <si>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</si>
  <si>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</si>
  <si>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</si>
  <si>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</si>
  <si>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</si>
  <si>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</si>
  <si>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</si>
  <si>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</si>
  <si>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</si>
  <si>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</si>
  <si>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</si>
  <si>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</si>
  <si>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</si>
  <si>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</si>
  <si>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</si>
  <si>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</si>
  <si>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</si>
  <si>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</si>
  <si>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</si>
  <si>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</si>
  <si>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faktas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</si>
  <si>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</si>
  <si>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</si>
  <si>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</si>
  <si>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</si>
  <si>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</si>
  <si>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</si>
  <si>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</si>
  <si>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</si>
  <si>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</si>
  <si>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</si>
  <si>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</si>
  <si>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</si>
  <si>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</si>
  <si>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</si>
  <si>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</si>
  <si>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</si>
  <si>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</si>
  <si>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</si>
  <si>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</si>
  <si>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</si>
  <si>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</si>
  <si>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</si>
  <si>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</si>
  <si>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</si>
  <si>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</si>
  <si>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</si>
  <si>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</si>
  <si>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</si>
  <si>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</si>
  <si>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</si>
  <si>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</si>
  <si>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</si>
  <si>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</si>
  <si>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</si>
  <si>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</si>
  <si>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</si>
  <si>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</si>
  <si>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</si>
  <si>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</si>
  <si>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</si>
  <si>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</si>
  <si>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</si>
  <si>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</si>
  <si>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</si>
  <si>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</si>
  <si>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</si>
  <si>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</si>
  <si>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</si>
  <si>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</si>
  <si>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</si>
  <si>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</si>
  <si>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</si>
  <si>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</si>
  <si>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</si>
  <si>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</si>
  <si>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</si>
  <si>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</si>
  <si>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</si>
  <si>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</si>
  <si>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</si>
  <si>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</si>
  <si>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</si>
  <si>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</si>
  <si>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</si>
  <si>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</si>
  <si>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</si>
  <si>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</si>
  <si>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</si>
  <si>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</si>
  <si>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</si>
  <si>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</si>
  <si>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</si>
  <si>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</si>
  <si>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</si>
  <si>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</si>
  <si>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</si>
  <si>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</si>
  <si>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</si>
  <si>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</si>
  <si>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</si>
  <si>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</si>
  <si>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</si>
  <si>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</si>
  <si>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</si>
  <si>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</si>
  <si>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</si>
  <si>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</si>
  <si>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</si>
  <si>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</si>
  <si>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</si>
  <si>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</si>
  <si>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</si>
  <si>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</si>
  <si>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</si>
  <si>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</si>
  <si>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</si>
  <si>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</si>
  <si>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</si>
  <si>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</si>
  <si>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</si>
  <si>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</si>
  <si>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</si>
  <si>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</si>
  <si>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</si>
  <si>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</si>
  <si>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</si>
  <si>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</si>
  <si>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</si>
  <si>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</si>
  <si>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</si>
  <si>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</si>
  <si>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</si>
  <si>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</si>
  <si>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</si>
  <si>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2018 m.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</si>
  <si>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</si>
  <si>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</si>
  <si>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</si>
  <si>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</si>
  <si>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</si>
  <si>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</si>
  <si>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</si>
  <si>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</si>
  <si>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</si>
  <si>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</si>
  <si>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</si>
  <si>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Darbo laikas (vadovybės įvertis)</t>
  </si>
  <si>
    <t>1.8. punktui - Darbo laikas (vadovybės įvertis)</t>
  </si>
  <si>
    <t>1.9. punktui - Darbo laikas (vadovybės įvertis)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</si>
  <si>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</si>
  <si>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</si>
  <si>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</si>
  <si>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Darbo laikas (vadovybės įvertis)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</si>
  <si>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</si>
  <si>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</si>
  <si>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</si>
  <si>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>2016 m.bazinių m. planas</t>
  </si>
  <si>
    <t xml:space="preserve"> Lėšos I-projektui "Vandens tiekimo ir nuotekų tvarkymo infr.renov. ir plėtra Vilniau rajone"</t>
  </si>
  <si>
    <t xml:space="preserve"> Lėšos I-projektui "Van. tiekimo ir nuot. tvarkymo infr.renov. ir plėtra Vil. R."nebaigta statyba</t>
  </si>
  <si>
    <t xml:space="preserve"> Lėšos II-projektui "Van. tiekimo ir nuot. tvarkymo infr.renov. ir plėtra Vil. r."nebaigta statyba</t>
  </si>
  <si>
    <t>ES lėšos I-projektui "Van. tiekimo ir nuotekų tvark. infr.renov. ir plėtra Vilniau rajone"nebaigta statyba</t>
  </si>
  <si>
    <t>ES lėšos II-projektui "Van. tiekimo ir nuotekų tvark. infr.renov. ir plėtra Vilniau rajone"nebaigta statyba</t>
  </si>
  <si>
    <t>Šumsko gyv.vandentiekio ir nuotekų tinklų statyba</t>
  </si>
  <si>
    <t>ES lėšos Galgių k. nebaigta statyba</t>
  </si>
  <si>
    <t>Šumsko gyv. vandentiekio tinklų statyba ir rekonstrukcija</t>
  </si>
  <si>
    <t xml:space="preserve">Šumsko gyv.  nuotekų tinklų statyba </t>
  </si>
  <si>
    <t>Grigaičių gyv. geriamojo vandens nugeležinimo sistemos įrengimas</t>
  </si>
  <si>
    <t>ES lėšos II-projektui "Van. tiekimo ir nuotekų tvark. infr.renov. ir plėtra Vilniau rajone" iš nebaigtos statybos  Vandentiekio ir nuotekų tinklai Marijampolio k.- 2168,80947 tūkst. Eur; Rukainių k. vanden. Ir nuotekų tinklai, nuotekų valykla -2079,35699 tūkst. Eur</t>
  </si>
  <si>
    <t xml:space="preserve"> Saviv.lėšos I-projektui "Van. tiekimo ir nuot. tvarkymo infr.renov. ir plėtra Vil. R."nebaigta statyba(kapitalo didinimui)</t>
  </si>
  <si>
    <t>Sav. lėšos II-projektui "Van. tiekimo ir nuot. tvarkymo infr.renov. ir plėtra Vil. r."nebaigta statyba(kapitalo didinimui)</t>
  </si>
  <si>
    <t>Lietaus kanalizacija Nemėžis (padidėjo pradinė vertė)</t>
  </si>
  <si>
    <t>Melekonių k. Vandentiekis -1601,07 m (padidėjo pradinė vertė)</t>
  </si>
  <si>
    <t>Aviženių nuotekų tinklai ir siurblinė ES-1 lėšos</t>
  </si>
  <si>
    <t>Skaidiškių vandentiekis ir nuotekų tinklai ir nuotekų valymo įrenginiai ES-2 lėšos</t>
  </si>
  <si>
    <t>Įmonės lėšos I-projektui "Van. tiekimo ir nuot.  tvarkymo infr.Viln.raj."nebaigtoje statyboje</t>
  </si>
  <si>
    <t>Įmonės lėšos "Van. tiekimo ir nuot.  tvarkymo infrastrūktura Viln.raj."nebaigtoje statyboje.  Įvesta į eksploataciją Šumsko vandentiekis, 456,97059 Eur</t>
  </si>
  <si>
    <t>Vėliučionių valymo įrenginių rekonstrukcija</t>
  </si>
  <si>
    <t>Vėliučionių k.geriamojo vandens nugeležinimo sistemos įrengimas</t>
  </si>
  <si>
    <t>Pastatas siurblinė, plotas -14,93m2 Nr.4196-2023-2069, Juodšiliai, A.Mickevičiaus g.9</t>
  </si>
  <si>
    <t>Lietaus kanalizacijos vamzdynai, ilgis -2141,05m(reg.įrašo Nr.44/293013, unikalus Nr. 4400-0436-5460)Vilniaus r.Pagirių k.</t>
  </si>
  <si>
    <t>Priešgaisrinis vandens rezervusras,talpa 200m3 (reg.įrašo Nr.44/28323, unikalus Nr.4400-0443-8659)Vilniaus r.Pagirių k.</t>
  </si>
  <si>
    <t>Vandens nugeležinimo įrenginis Veliučionio k.   (padidėjo pradinė vertė)</t>
  </si>
  <si>
    <t>Vandens nugeležinimo įrenginių sumontavimas Medininkų k.</t>
  </si>
  <si>
    <t>Vandens nugeležinimo filtrų sumontavimas  Mickūnų k.</t>
  </si>
  <si>
    <t>Gręžtinis vandens šulinis(gręžinys)-artezinis gręžinys Nr.4400-3071-6217 Juodšiliai, Šaltinio g.</t>
  </si>
  <si>
    <t>Siurblys ZXM Valčiūnai nuotekų siurblinė</t>
  </si>
  <si>
    <t>Siurblys 82AFU23.7A Valčiūnų perpompavimo stotis</t>
  </si>
  <si>
    <t xml:space="preserve">Siurblys 82AFU23.7A Valčiūnų </t>
  </si>
  <si>
    <t>Fekalinės kanalizacijos vamzdynai,ilgis 1049,10mNr.4400-0750-6254, Juodšilių k.,A.Mickevičiaus g,</t>
  </si>
  <si>
    <t>Šalto vandens tiekimo vamzdynai,ilgis 740,8m Nr.4400-0751-3780, 4400-0750-6410,4400-0750-6443,4400-0750-6354, Juodšilių k., A.Mickevičiaus g.</t>
  </si>
  <si>
    <t>Nuotekų šalinimo slėginiai tinklai -1055,29m, Valčiūnų k. un.Nr.4400-2458-2630  (padidėjo pradinė vertė)</t>
  </si>
  <si>
    <t>Vandens nugeležinimas Savičiunų k.</t>
  </si>
  <si>
    <t>Vandens nugeležinimas Valčiūnų k.</t>
  </si>
  <si>
    <t>Vandens nugeležinimas Kalvelių k.</t>
  </si>
  <si>
    <t>Vandens nugeležinimas 40 Totorių k.</t>
  </si>
  <si>
    <t>Oraputė BAH 20/30 Q-300m3/h H-50kpa</t>
  </si>
  <si>
    <t>Vėliučiuonių gyv. vandens bokšto demontavimas</t>
  </si>
  <si>
    <t>Grigaičių k. vandentiekio modernizavimas</t>
  </si>
  <si>
    <t>Vandentiekio ir nuotekų tinklai Sudervės g., Aviženiai</t>
  </si>
  <si>
    <t>Aviženių nuotekų tinklai ir siurblinė ES-1 projektas</t>
  </si>
  <si>
    <t>Skaidiškių vandentiekis ir nuotekų tinklai ir valymo įrenginiai ES-2 projektas</t>
  </si>
  <si>
    <t>Įmonės lėšos "Van. tiekimo ir nuot.  tvarkymo infrastrūktura Viln.raj."  Galgių modernizavimas nebaigtoje statyboje</t>
  </si>
  <si>
    <t>2016 m.</t>
  </si>
  <si>
    <t>2017 m. bazinių m. planas</t>
  </si>
  <si>
    <t>2017 m.</t>
  </si>
  <si>
    <t>2018 m. bazinių m. planas</t>
  </si>
  <si>
    <t>2016- 218 m. bazinių m. planas</t>
  </si>
  <si>
    <t>2016- 2018 m.</t>
  </si>
  <si>
    <t>Įmonės lėšos II-projektui "Van. tiekimo ir nuot.  tvarkymo infr.Viln.raj."nebaigtoje statyboje, iš nebaigtos 2018m.-Vandentiekio ir nuotekų tinklai Marijampolio k.-182,80042 Eur; Vandentekio ir nuotekų tinklai, nuotekų valykla-132,72148 Eur</t>
  </si>
  <si>
    <t>Vandentiekio tinklų remontai Parudaminis, Mostiškių,Rudaminos,Pagirių</t>
  </si>
  <si>
    <t>Artęzinių gręžinių remontas (2018m . Nugeležinimas Juodšilių,Mickūnų,Valčiūnų, Rakonių, Palubėlių)</t>
  </si>
  <si>
    <t>Nuotekų tinklų įrengimas Rudaminos k., Gamyklos 20B, Pagirių k., Kaštonų g.27</t>
  </si>
  <si>
    <t>Asenizacinių mašinų Mercedes Benz Atego 4 ir 6 m3 pirkimas</t>
  </si>
  <si>
    <t>Siurbliai, oro kompresorius, softstarteris, orokompresorius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</si>
</sst>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L_t_-;\-* #,##0.00\ _L_t_-;_-* &quot;-&quot;??\ _L_t_-;_-@_-"/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</numFmts>
  <fonts count="65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/>
  </cellStyleXfs>
  <cellXfs count="1192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5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4" fillId="2" borderId="8" xfId="0" applyFont="1" applyFill="1" applyBorder="1" applyAlignment="1">
      <alignment horizontal="center" wrapText="1"/>
    </xf>
    <xf numFmtId="1" fontId="54" fillId="0" borderId="10" xfId="0" applyNumberFormat="1" applyFont="1" applyFill="1" applyBorder="1" applyAlignment="1" applyProtection="1">
      <alignment horizontal="center"/>
      <protection locked="0"/>
    </xf>
    <xf numFmtId="1" fontId="54" fillId="0" borderId="11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4" fillId="0" borderId="12" xfId="0" applyNumberFormat="1" applyFont="1" applyFill="1" applyBorder="1" applyAlignment="1" applyProtection="1">
      <alignment horizontal="center"/>
      <protection locked="0"/>
    </xf>
    <xf numFmtId="1" fontId="54" fillId="0" borderId="13" xfId="0" applyNumberFormat="1" applyFont="1" applyFill="1" applyBorder="1" applyAlignment="1" applyProtection="1">
      <alignment horizontal="center"/>
      <protection locked="0"/>
    </xf>
    <xf numFmtId="0" fontId="54" fillId="2" borderId="107" xfId="0" applyFont="1" applyFill="1" applyBorder="1"/>
    <xf numFmtId="1" fontId="54" fillId="0" borderId="37" xfId="0" applyNumberFormat="1" applyFont="1" applyFill="1" applyBorder="1" applyAlignment="1" applyProtection="1">
      <alignment horizontal="center"/>
      <protection locked="0"/>
    </xf>
    <xf numFmtId="1" fontId="54" fillId="0" borderId="44" xfId="0" applyNumberFormat="1" applyFont="1" applyFill="1" applyBorder="1" applyAlignment="1" applyProtection="1">
      <alignment horizontal="center"/>
      <protection locked="0"/>
    </xf>
    <xf numFmtId="1" fontId="54" fillId="0" borderId="14" xfId="0" applyNumberFormat="1" applyFont="1" applyFill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4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5" fillId="2" borderId="94" xfId="0" applyFont="1" applyFill="1" applyBorder="1" applyAlignment="1">
      <alignment horizontal="right"/>
    </xf>
    <xf numFmtId="1" fontId="54" fillId="2" borderId="66" xfId="0" applyNumberFormat="1" applyFont="1" applyFill="1" applyBorder="1"/>
    <xf numFmtId="1" fontId="0" fillId="2" borderId="86" xfId="0" applyNumberFormat="1" applyFill="1" applyBorder="1"/>
    <xf numFmtId="1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27" fillId="0" borderId="5" xfId="0" applyFont="1" applyBorder="1" applyAlignment="1">
      <alignment horizontal="right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 vertical="justify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64" fillId="0" borderId="5" xfId="0" applyFont="1" applyBorder="1" applyAlignment="1">
      <alignment horizontal="right"/>
    </xf>
    <xf numFmtId="0" fontId="54" fillId="2" borderId="94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wrapText="1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center" wrapText="1"/>
    </xf>
    <xf numFmtId="0" fontId="54" fillId="2" borderId="91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vertical="center" wrapText="1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1"/>
  <sheetViews>
    <sheetView topLeftCell="A82" workbookViewId="0">
      <selection activeCell="C98" sqref="C98:C109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988" t="s">
        <v>0</v>
      </c>
      <c r="B1" s="989"/>
      <c r="C1" s="990"/>
    </row>
    <row r="2" spans="1:5" s="1" customFormat="1" x14ac:dyDescent="0.25">
      <c r="A2" s="988" t="s">
        <v>1</v>
      </c>
      <c r="B2" s="989"/>
      <c r="C2" s="990"/>
    </row>
    <row r="3" spans="1:5" s="1" customFormat="1" x14ac:dyDescent="0.25">
      <c r="A3" s="991"/>
      <c r="B3" s="992"/>
      <c r="C3" s="993"/>
    </row>
    <row r="4" spans="1:5" s="1" customFormat="1" x14ac:dyDescent="0.25">
      <c r="A4" s="3"/>
      <c r="B4" s="3"/>
      <c r="C4" s="3"/>
    </row>
    <row r="5" spans="1:5" s="1" customFormat="1" x14ac:dyDescent="0.25">
      <c r="A5" s="994" t="s">
        <v>2</v>
      </c>
      <c r="B5" s="995"/>
      <c r="C5" s="996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987" t="s">
        <v>3</v>
      </c>
      <c r="B8" s="987"/>
      <c r="C8" s="987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1597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23167.633000000002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1E-3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0</v>
      </c>
    </row>
    <row r="16" spans="1:5" s="1" customFormat="1" x14ac:dyDescent="0.25">
      <c r="A16" s="18" t="s">
        <v>16</v>
      </c>
      <c r="B16" s="19" t="s">
        <v>17</v>
      </c>
      <c r="C16" s="20">
        <v>1E-3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1">
        <v>23167.632000000001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19027.309780000003</v>
      </c>
    </row>
    <row r="21" spans="1:3" s="1" customFormat="1" x14ac:dyDescent="0.25">
      <c r="A21" s="18" t="s">
        <v>26</v>
      </c>
      <c r="B21" s="19" t="s">
        <v>27</v>
      </c>
      <c r="C21" s="20">
        <v>4.8</v>
      </c>
    </row>
    <row r="22" spans="1:3" s="1" customFormat="1" x14ac:dyDescent="0.25">
      <c r="A22" s="18" t="s">
        <v>28</v>
      </c>
      <c r="B22" s="19" t="s">
        <v>29</v>
      </c>
      <c r="C22" s="20">
        <v>1826.9957200000001</v>
      </c>
    </row>
    <row r="23" spans="1:3" s="1" customFormat="1" x14ac:dyDescent="0.25">
      <c r="A23" s="18" t="s">
        <v>30</v>
      </c>
      <c r="B23" s="19" t="s">
        <v>31</v>
      </c>
      <c r="C23" s="20">
        <v>1693.6908100000003</v>
      </c>
    </row>
    <row r="24" spans="1:3" s="1" customFormat="1" x14ac:dyDescent="0.25">
      <c r="A24" s="18" t="s">
        <v>32</v>
      </c>
      <c r="B24" s="19" t="s">
        <v>33</v>
      </c>
      <c r="C24" s="20">
        <v>5208.6612900000027</v>
      </c>
    </row>
    <row r="25" spans="1:3" s="1" customFormat="1" x14ac:dyDescent="0.25">
      <c r="A25" s="18" t="s">
        <v>34</v>
      </c>
      <c r="B25" s="19" t="s">
        <v>35</v>
      </c>
      <c r="C25" s="20">
        <v>7051.3921800000016</v>
      </c>
    </row>
    <row r="26" spans="1:3" s="1" customFormat="1" x14ac:dyDescent="0.25">
      <c r="A26" s="18" t="s">
        <v>36</v>
      </c>
      <c r="B26" s="19" t="s">
        <v>37</v>
      </c>
      <c r="C26" s="20">
        <v>44.618690000000001</v>
      </c>
    </row>
    <row r="27" spans="1:3" s="1" customFormat="1" x14ac:dyDescent="0.25">
      <c r="A27" s="18" t="s">
        <v>38</v>
      </c>
      <c r="B27" s="19" t="s">
        <v>39</v>
      </c>
      <c r="C27" s="20">
        <v>106.74476000000001</v>
      </c>
    </row>
    <row r="28" spans="1:3" s="1" customFormat="1" x14ac:dyDescent="0.25">
      <c r="A28" s="18" t="s">
        <v>40</v>
      </c>
      <c r="B28" s="19" t="s">
        <v>41</v>
      </c>
      <c r="C28" s="20">
        <v>6.458330000000001</v>
      </c>
    </row>
    <row r="29" spans="1:3" s="1" customFormat="1" x14ac:dyDescent="0.25">
      <c r="A29" s="18" t="s">
        <v>42</v>
      </c>
      <c r="B29" s="25" t="s">
        <v>43</v>
      </c>
      <c r="C29" s="26">
        <v>0</v>
      </c>
    </row>
    <row r="30" spans="1:3" s="1" customFormat="1" x14ac:dyDescent="0.25">
      <c r="A30" s="18" t="s">
        <v>44</v>
      </c>
      <c r="B30" s="19" t="s">
        <v>45</v>
      </c>
      <c r="C30" s="20">
        <v>0</v>
      </c>
    </row>
    <row r="31" spans="1:3" s="1" customFormat="1" x14ac:dyDescent="0.25">
      <c r="A31" s="18" t="s">
        <v>46</v>
      </c>
      <c r="B31" s="19" t="s">
        <v>47</v>
      </c>
      <c r="C31" s="20">
        <v>3083.9479999999999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0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0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890.42700000000002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98.225000000000009</v>
      </c>
    </row>
    <row r="48" spans="1:3" s="1" customFormat="1" x14ac:dyDescent="0.25">
      <c r="A48" s="18" t="s">
        <v>10</v>
      </c>
      <c r="B48" s="19" t="s">
        <v>79</v>
      </c>
      <c r="C48" s="31">
        <v>72.447000000000003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25.778000000000002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692.68700000000001</v>
      </c>
    </row>
    <row r="56" spans="1:3" s="1" customFormat="1" x14ac:dyDescent="0.25">
      <c r="A56" s="18" t="s">
        <v>24</v>
      </c>
      <c r="B56" s="19" t="s">
        <v>89</v>
      </c>
      <c r="C56" s="20">
        <v>692.68700000000001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0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99.515000000000001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0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24058.06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6207.7359999999999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7178.692</v>
      </c>
    </row>
    <row r="68" spans="1:3" s="1" customFormat="1" x14ac:dyDescent="0.25">
      <c r="A68" s="39" t="s">
        <v>10</v>
      </c>
      <c r="B68" s="40" t="s">
        <v>105</v>
      </c>
      <c r="C68" s="21">
        <v>7178.692</v>
      </c>
    </row>
    <row r="69" spans="1:3" s="1" customFormat="1" x14ac:dyDescent="0.25">
      <c r="A69" s="39" t="s">
        <v>12</v>
      </c>
      <c r="B69" s="40" t="s">
        <v>106</v>
      </c>
      <c r="C69" s="21">
        <v>0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0</v>
      </c>
    </row>
    <row r="72" spans="1:3" s="1" customFormat="1" x14ac:dyDescent="0.25">
      <c r="A72" s="15" t="s">
        <v>48</v>
      </c>
      <c r="B72" s="16" t="s">
        <v>109</v>
      </c>
      <c r="C72" s="21">
        <v>252.803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-1223.759</v>
      </c>
    </row>
    <row r="78" spans="1:3" s="1" customFormat="1" x14ac:dyDescent="0.25">
      <c r="A78" s="18" t="s">
        <v>116</v>
      </c>
      <c r="B78" s="19" t="s">
        <v>117</v>
      </c>
      <c r="C78" s="20">
        <v>21.766999999999999</v>
      </c>
    </row>
    <row r="79" spans="1:3" s="1" customFormat="1" x14ac:dyDescent="0.25">
      <c r="A79" s="18" t="s">
        <v>118</v>
      </c>
      <c r="B79" s="19" t="s">
        <v>119</v>
      </c>
      <c r="C79" s="20">
        <v>-1245.5260000000001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13396.423000000001</v>
      </c>
    </row>
    <row r="81" spans="1:3" s="1" customFormat="1" x14ac:dyDescent="0.25">
      <c r="A81" s="15" t="s">
        <v>8</v>
      </c>
      <c r="B81" s="16" t="s">
        <v>122</v>
      </c>
      <c r="C81" s="21">
        <v>13396.423000000001</v>
      </c>
    </row>
    <row r="82" spans="1:3" s="1" customFormat="1" x14ac:dyDescent="0.25">
      <c r="A82" s="15" t="s">
        <v>22</v>
      </c>
      <c r="B82" s="16" t="s">
        <v>123</v>
      </c>
      <c r="C82" s="21">
        <v>0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209.61199999999999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209.61199999999999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4244.2889999999998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92.08</v>
      </c>
    </row>
    <row r="89" spans="1:3" s="1" customFormat="1" x14ac:dyDescent="0.25">
      <c r="A89" s="18" t="s">
        <v>10</v>
      </c>
      <c r="B89" s="19" t="s">
        <v>132</v>
      </c>
      <c r="C89" s="31">
        <v>14.849</v>
      </c>
    </row>
    <row r="90" spans="1:3" s="1" customFormat="1" x14ac:dyDescent="0.25">
      <c r="A90" s="18" t="s">
        <v>12</v>
      </c>
      <c r="B90" s="19" t="s">
        <v>133</v>
      </c>
      <c r="C90" s="31">
        <v>77.230999999999995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4152.2089999999998</v>
      </c>
    </row>
    <row r="98" spans="1:3" s="1" customFormat="1" x14ac:dyDescent="0.25">
      <c r="A98" s="18" t="s">
        <v>24</v>
      </c>
      <c r="B98" s="19" t="s">
        <v>132</v>
      </c>
      <c r="C98" s="20">
        <v>79.38</v>
      </c>
    </row>
    <row r="99" spans="1:3" s="1" customFormat="1" x14ac:dyDescent="0.25">
      <c r="A99" s="18" t="s">
        <v>90</v>
      </c>
      <c r="B99" s="19" t="s">
        <v>133</v>
      </c>
      <c r="C99" s="31">
        <v>276.19400000000002</v>
      </c>
    </row>
    <row r="100" spans="1:3" s="1" customFormat="1" x14ac:dyDescent="0.25">
      <c r="A100" s="18" t="s">
        <v>92</v>
      </c>
      <c r="B100" s="19" t="s">
        <v>134</v>
      </c>
      <c r="C100" s="31">
        <v>10.57</v>
      </c>
    </row>
    <row r="101" spans="1:3" s="1" customFormat="1" x14ac:dyDescent="0.25">
      <c r="A101" s="18" t="s">
        <v>94</v>
      </c>
      <c r="B101" s="19" t="s">
        <v>135</v>
      </c>
      <c r="C101" s="31">
        <v>1040.58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0.48199999999999998</v>
      </c>
    </row>
    <row r="107" spans="1:3" s="1" customFormat="1" x14ac:dyDescent="0.25">
      <c r="A107" s="18" t="s">
        <v>149</v>
      </c>
      <c r="B107" s="19" t="s">
        <v>150</v>
      </c>
      <c r="C107" s="31">
        <v>159.809</v>
      </c>
    </row>
    <row r="108" spans="1:3" s="1" customFormat="1" x14ac:dyDescent="0.25">
      <c r="A108" s="18" t="s">
        <v>151</v>
      </c>
      <c r="B108" s="19" t="s">
        <v>152</v>
      </c>
      <c r="C108" s="31">
        <v>2585.194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0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24058.06</v>
      </c>
    </row>
    <row r="111" spans="1:3" s="1" customFormat="1" ht="15.75" thickTop="1" x14ac:dyDescent="0.25"/>
  </sheetData>
  <sheetProtection algorithmName="SHA-512" hashValue="SnkKTNTaNeQHzRxW+jisZHTsRkpmtc+xrFsd9pwTO9AwJS6MP2hkebd7TXmnPbCMBrvfXWROhyw5mYduhh4mxA==" saltValue="2tTyML/foRfH3vMZB4oSMXNvngy+pY7KSN8zKq6bXDyllSdTsrhIvd5+J3WTcmnfc4vow+bCXu52hepa6zfibw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5"/>
  <sheetViews>
    <sheetView topLeftCell="A285" workbookViewId="0">
      <selection activeCell="C284" sqref="C284:C294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988" t="s">
        <v>0</v>
      </c>
      <c r="B1" s="989"/>
      <c r="C1" s="989"/>
      <c r="D1" s="990"/>
    </row>
    <row r="2" spans="1:7" s="1" customFormat="1" x14ac:dyDescent="0.25">
      <c r="A2" s="988" t="s">
        <v>1</v>
      </c>
      <c r="B2" s="989"/>
      <c r="C2" s="989"/>
      <c r="D2" s="990"/>
    </row>
    <row r="3" spans="1:7" s="1" customFormat="1" x14ac:dyDescent="0.25">
      <c r="A3" s="991"/>
      <c r="B3" s="992"/>
      <c r="C3" s="992"/>
      <c r="D3" s="993"/>
    </row>
    <row r="4" spans="1:7" s="1" customFormat="1" x14ac:dyDescent="0.25">
      <c r="A4" s="3"/>
      <c r="B4" s="597"/>
      <c r="C4" s="3"/>
      <c r="D4" s="3"/>
    </row>
    <row r="5" spans="1:7" s="1" customFormat="1" x14ac:dyDescent="0.25">
      <c r="A5" s="994" t="s">
        <v>887</v>
      </c>
      <c r="B5" s="995"/>
      <c r="C5" s="995"/>
      <c r="D5" s="996"/>
    </row>
    <row r="6" spans="1:7" s="1" customFormat="1" x14ac:dyDescent="0.25">
      <c r="A6" s="3"/>
      <c r="B6" s="597"/>
      <c r="C6" s="3"/>
      <c r="D6" s="3"/>
    </row>
    <row r="8" spans="1:7" s="1" customFormat="1" ht="15.75" thickBot="1" x14ac:dyDescent="0.3">
      <c r="A8" s="598" t="s">
        <v>645</v>
      </c>
      <c r="B8" s="1116" t="s">
        <v>888</v>
      </c>
      <c r="C8" s="1116"/>
      <c r="D8" s="1116"/>
      <c r="E8" s="599"/>
      <c r="F8" s="600"/>
      <c r="G8" s="600"/>
    </row>
    <row r="9" spans="1:7" s="1" customFormat="1" ht="15.75" thickBot="1" x14ac:dyDescent="0.3">
      <c r="A9" s="213" t="s">
        <v>4</v>
      </c>
      <c r="B9" s="601" t="s">
        <v>889</v>
      </c>
      <c r="C9" s="986" t="s">
        <v>1597</v>
      </c>
      <c r="D9" s="603" t="s">
        <v>890</v>
      </c>
      <c r="E9" s="599"/>
      <c r="F9" s="604"/>
      <c r="G9" s="600"/>
    </row>
    <row r="10" spans="1:7" s="1" customFormat="1" x14ac:dyDescent="0.25">
      <c r="A10" s="235"/>
      <c r="B10" s="605" t="s">
        <v>891</v>
      </c>
      <c r="C10" s="606">
        <f>SUM(C11,C21,C22)</f>
        <v>1115.8609018113796</v>
      </c>
      <c r="D10" s="607" t="s">
        <v>892</v>
      </c>
      <c r="E10" s="608"/>
      <c r="F10" s="604"/>
      <c r="G10" s="609"/>
    </row>
    <row r="11" spans="1:7" s="1" customFormat="1" x14ac:dyDescent="0.25">
      <c r="A11" s="218">
        <v>1</v>
      </c>
      <c r="B11" s="610" t="s">
        <v>893</v>
      </c>
      <c r="C11" s="219">
        <f>SUM(C12,C13,C14,C15,C16,C17,C18,C19,C20)</f>
        <v>938.95589432219572</v>
      </c>
      <c r="D11" s="504" t="s">
        <v>894</v>
      </c>
      <c r="E11" s="608"/>
      <c r="F11" s="604"/>
      <c r="G11" s="609"/>
    </row>
    <row r="12" spans="1:7" s="1" customFormat="1" x14ac:dyDescent="0.25">
      <c r="A12" s="65" t="s">
        <v>285</v>
      </c>
      <c r="B12" s="96" t="s">
        <v>895</v>
      </c>
      <c r="C12" s="229">
        <f>SUM(C55,C115,C187,C205,C217,C233,C245,C262,C272,C284)</f>
        <v>156.65692620020002</v>
      </c>
      <c r="D12" s="504" t="s">
        <v>896</v>
      </c>
      <c r="E12" s="608"/>
      <c r="F12" s="604"/>
      <c r="G12" s="609"/>
    </row>
    <row r="13" spans="1:7" s="1" customFormat="1" x14ac:dyDescent="0.25">
      <c r="A13" s="65" t="s">
        <v>295</v>
      </c>
      <c r="B13" s="96" t="s">
        <v>897</v>
      </c>
      <c r="C13" s="229">
        <f>SUM(C56,C116,C188,C199,C206,C218,C234,C246,C263,C273,C285)</f>
        <v>40.952465314485721</v>
      </c>
      <c r="D13" s="504" t="s">
        <v>898</v>
      </c>
      <c r="E13" s="611"/>
      <c r="F13" s="604"/>
      <c r="G13" s="609"/>
    </row>
    <row r="14" spans="1:7" s="1" customFormat="1" x14ac:dyDescent="0.25">
      <c r="A14" s="65" t="s">
        <v>297</v>
      </c>
      <c r="B14" s="96" t="s">
        <v>899</v>
      </c>
      <c r="C14" s="229">
        <f>SUM(C57,C117,C189,C207,C219,C229,C235,C247,C264,C274,C286)</f>
        <v>188.996975113453</v>
      </c>
      <c r="D14" s="99" t="s">
        <v>900</v>
      </c>
      <c r="E14" s="76"/>
      <c r="F14" s="604"/>
      <c r="G14" s="129"/>
    </row>
    <row r="15" spans="1:7" s="1" customFormat="1" x14ac:dyDescent="0.25">
      <c r="A15" s="65" t="s">
        <v>16</v>
      </c>
      <c r="B15" s="96" t="s">
        <v>901</v>
      </c>
      <c r="C15" s="229">
        <f>SUM(C58,C118,C190,C208,C220,C236,C248,C265,C275,C287)</f>
        <v>133.0264948002</v>
      </c>
      <c r="D15" s="504" t="s">
        <v>902</v>
      </c>
      <c r="E15" s="608"/>
      <c r="F15" s="609"/>
      <c r="G15" s="609"/>
    </row>
    <row r="16" spans="1:7" s="1" customFormat="1" x14ac:dyDescent="0.25">
      <c r="A16" s="65" t="s">
        <v>18</v>
      </c>
      <c r="B16" s="96" t="s">
        <v>903</v>
      </c>
      <c r="C16" s="229">
        <f>SUM(C59,C119,C191,C200,C209,C221,C230,C237,C249,C266,C276,C288)</f>
        <v>257.41472914305717</v>
      </c>
      <c r="D16" s="504" t="s">
        <v>904</v>
      </c>
      <c r="E16" s="608"/>
      <c r="F16" s="609"/>
      <c r="G16" s="609"/>
    </row>
    <row r="17" spans="1:7" s="1" customFormat="1" x14ac:dyDescent="0.25">
      <c r="A17" s="65" t="s">
        <v>20</v>
      </c>
      <c r="B17" s="96" t="s">
        <v>905</v>
      </c>
      <c r="C17" s="229">
        <f>SUM(C60,C120,C192,C201,C210,C222,C238,C250,C267,C277,C289)</f>
        <v>2.0000000000000001E-10</v>
      </c>
      <c r="D17" s="504" t="s">
        <v>906</v>
      </c>
      <c r="E17" s="608"/>
      <c r="F17" s="609"/>
      <c r="G17" s="609"/>
    </row>
    <row r="18" spans="1:7" s="1" customFormat="1" x14ac:dyDescent="0.25">
      <c r="A18" s="65" t="s">
        <v>746</v>
      </c>
      <c r="B18" s="96" t="s">
        <v>907</v>
      </c>
      <c r="C18" s="229">
        <f>SUM(C61,C121,C193,C203,C211,C223,C231,C239,C251,C268,C278,C290)</f>
        <v>2.0000000000000001E-10</v>
      </c>
      <c r="D18" s="504" t="s">
        <v>908</v>
      </c>
      <c r="E18" s="608"/>
      <c r="F18" s="609"/>
      <c r="G18" s="609"/>
    </row>
    <row r="19" spans="1:7" s="1" customFormat="1" ht="25.5" x14ac:dyDescent="0.25">
      <c r="A19" s="65" t="s">
        <v>755</v>
      </c>
      <c r="B19" s="96" t="s">
        <v>909</v>
      </c>
      <c r="C19" s="229">
        <f>SUM(C62,C122,C194,C212,C224,C240,C252,C269,C279,C291)</f>
        <v>68.495963750200019</v>
      </c>
      <c r="D19" s="504" t="s">
        <v>910</v>
      </c>
      <c r="E19" s="608"/>
      <c r="F19" s="609"/>
      <c r="G19" s="609"/>
    </row>
    <row r="20" spans="1:7" s="1" customFormat="1" ht="25.5" x14ac:dyDescent="0.25">
      <c r="A20" s="65" t="s">
        <v>769</v>
      </c>
      <c r="B20" s="96" t="s">
        <v>911</v>
      </c>
      <c r="C20" s="229">
        <f>SUM(C63,C123,C195,C213,C225,C241,C253,C270,C280,C292)</f>
        <v>93.412340000200004</v>
      </c>
      <c r="D20" s="504" t="s">
        <v>912</v>
      </c>
      <c r="E20" s="608"/>
      <c r="F20" s="609"/>
      <c r="G20" s="609"/>
    </row>
    <row r="21" spans="1:7" s="1" customFormat="1" ht="25.5" x14ac:dyDescent="0.25">
      <c r="A21" s="218">
        <v>2</v>
      </c>
      <c r="B21" s="610" t="s">
        <v>913</v>
      </c>
      <c r="C21" s="219">
        <f>SUM(C64,C124,C196,C214,C226,C242,C254,C281,C293)</f>
        <v>45.89038822537654</v>
      </c>
      <c r="D21" s="612" t="s">
        <v>914</v>
      </c>
      <c r="E21" s="608"/>
      <c r="F21" s="609"/>
      <c r="G21" s="609"/>
    </row>
    <row r="22" spans="1:7" s="1" customFormat="1" ht="26.25" thickBot="1" x14ac:dyDescent="0.3">
      <c r="A22" s="613">
        <v>3</v>
      </c>
      <c r="B22" s="614" t="s">
        <v>915</v>
      </c>
      <c r="C22" s="615">
        <f>SUM(C65,C125,C197,C215,C227,C243,C255,C282,C294)</f>
        <v>131.01461926380733</v>
      </c>
      <c r="D22" s="616" t="s">
        <v>916</v>
      </c>
      <c r="E22" s="76"/>
      <c r="F22" s="129"/>
      <c r="G22" s="129"/>
    </row>
    <row r="23" spans="1:7" s="1" customFormat="1" ht="15.75" thickBot="1" x14ac:dyDescent="0.3">
      <c r="A23" s="617" t="s">
        <v>8</v>
      </c>
      <c r="B23" s="618" t="s">
        <v>917</v>
      </c>
      <c r="C23" s="619">
        <f>SUM(C24:C39,C48:C51)</f>
        <v>3349.7806681942202</v>
      </c>
      <c r="D23" s="620" t="s">
        <v>918</v>
      </c>
      <c r="E23" s="54"/>
      <c r="F23" s="54"/>
      <c r="G23" s="54"/>
    </row>
    <row r="24" spans="1:7" s="1" customFormat="1" x14ac:dyDescent="0.25">
      <c r="A24" s="90" t="s">
        <v>10</v>
      </c>
      <c r="B24" s="621" t="s">
        <v>919</v>
      </c>
      <c r="C24" s="622">
        <v>11.960970000000001</v>
      </c>
      <c r="D24" s="623"/>
      <c r="E24" s="54"/>
      <c r="F24" s="54"/>
      <c r="G24" s="54"/>
    </row>
    <row r="25" spans="1:7" s="1" customFormat="1" x14ac:dyDescent="0.25">
      <c r="A25" s="65" t="s">
        <v>12</v>
      </c>
      <c r="B25" s="96" t="s">
        <v>920</v>
      </c>
      <c r="C25" s="282">
        <v>36.611069999999998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923</v>
      </c>
      <c r="C28" s="282">
        <v>0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924</v>
      </c>
      <c r="C29" s="282">
        <v>0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925</v>
      </c>
      <c r="C30" s="282">
        <v>0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4" t="s">
        <v>926</v>
      </c>
      <c r="C31" s="282">
        <v>4.57822</v>
      </c>
      <c r="D31" s="504"/>
      <c r="E31" s="54"/>
      <c r="F31" s="54"/>
      <c r="G31" s="54"/>
    </row>
    <row r="32" spans="1:7" s="1" customFormat="1" ht="26.25" x14ac:dyDescent="0.25">
      <c r="A32" s="146" t="s">
        <v>927</v>
      </c>
      <c r="B32" s="624" t="s">
        <v>928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929</v>
      </c>
      <c r="B33" s="624" t="s">
        <v>930</v>
      </c>
      <c r="C33" s="282">
        <v>2.8967900000000002</v>
      </c>
      <c r="D33" s="504"/>
      <c r="E33" s="54"/>
      <c r="F33" s="54"/>
      <c r="G33" s="54"/>
    </row>
    <row r="34" spans="1:7" s="1" customFormat="1" x14ac:dyDescent="0.25">
      <c r="A34" s="65" t="s">
        <v>931</v>
      </c>
      <c r="B34" s="624" t="s">
        <v>932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933</v>
      </c>
      <c r="B35" s="625" t="s">
        <v>934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935</v>
      </c>
      <c r="B36" s="624" t="s">
        <v>936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937</v>
      </c>
      <c r="B37" s="624" t="s">
        <v>938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939</v>
      </c>
      <c r="B38" s="624" t="s">
        <v>940</v>
      </c>
      <c r="C38" s="282">
        <v>-130.2687150531101</v>
      </c>
      <c r="D38" s="504"/>
      <c r="E38" s="54"/>
      <c r="F38" s="54"/>
      <c r="G38" s="54"/>
    </row>
    <row r="39" spans="1:7" s="1" customFormat="1" x14ac:dyDescent="0.25">
      <c r="A39" s="65" t="s">
        <v>941</v>
      </c>
      <c r="B39" s="624" t="s">
        <v>942</v>
      </c>
      <c r="C39" s="229">
        <f>SUM(C40:C47)</f>
        <v>10.86181</v>
      </c>
      <c r="D39" s="504"/>
      <c r="E39" s="54"/>
      <c r="F39" s="54"/>
      <c r="G39" s="54"/>
    </row>
    <row r="40" spans="1:7" s="1" customFormat="1" x14ac:dyDescent="0.25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 x14ac:dyDescent="0.25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 x14ac:dyDescent="0.25">
      <c r="A42" s="65" t="s">
        <v>947</v>
      </c>
      <c r="B42" s="103" t="s">
        <v>948</v>
      </c>
      <c r="C42" s="226">
        <v>3.3618099999999997</v>
      </c>
      <c r="D42" s="504"/>
      <c r="E42" s="54"/>
      <c r="F42" s="54"/>
      <c r="G42" s="54"/>
    </row>
    <row r="43" spans="1:7" s="1" customFormat="1" x14ac:dyDescent="0.25">
      <c r="A43" s="65" t="s">
        <v>949</v>
      </c>
      <c r="B43" s="103" t="s">
        <v>950</v>
      </c>
      <c r="C43" s="226">
        <v>0</v>
      </c>
      <c r="D43" s="504"/>
      <c r="E43" s="54"/>
      <c r="F43" s="54"/>
      <c r="G43" s="54"/>
    </row>
    <row r="44" spans="1:7" s="1" customFormat="1" x14ac:dyDescent="0.25">
      <c r="A44" s="65" t="s">
        <v>951</v>
      </c>
      <c r="B44" s="103" t="s">
        <v>952</v>
      </c>
      <c r="C44" s="226">
        <v>0</v>
      </c>
      <c r="D44" s="504"/>
      <c r="E44" s="54"/>
      <c r="F44" s="54"/>
      <c r="G44" s="54"/>
    </row>
    <row r="45" spans="1:7" s="1" customFormat="1" x14ac:dyDescent="0.25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 x14ac:dyDescent="0.25">
      <c r="A46" s="65" t="s">
        <v>955</v>
      </c>
      <c r="B46" s="626" t="s">
        <v>956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957</v>
      </c>
      <c r="B47" s="627" t="s">
        <v>958</v>
      </c>
      <c r="C47" s="282">
        <v>7.5</v>
      </c>
      <c r="D47" s="504"/>
      <c r="E47" s="54"/>
      <c r="F47" s="54"/>
      <c r="G47" s="54"/>
    </row>
    <row r="48" spans="1:7" s="1" customFormat="1" ht="25.5" x14ac:dyDescent="0.25">
      <c r="A48" s="65" t="s">
        <v>959</v>
      </c>
      <c r="B48" s="624" t="s">
        <v>960</v>
      </c>
      <c r="C48" s="628">
        <v>3003.7689992861142</v>
      </c>
      <c r="D48" s="612" t="s">
        <v>961</v>
      </c>
      <c r="E48" s="54"/>
      <c r="F48" s="54"/>
      <c r="G48" s="54"/>
    </row>
    <row r="49" spans="1:7" s="1" customFormat="1" ht="26.25" x14ac:dyDescent="0.25">
      <c r="A49" s="65" t="s">
        <v>962</v>
      </c>
      <c r="B49" s="624" t="s">
        <v>963</v>
      </c>
      <c r="C49" s="629">
        <v>408.11190396121623</v>
      </c>
      <c r="D49" s="612" t="s">
        <v>964</v>
      </c>
      <c r="E49" s="54"/>
      <c r="F49" s="54"/>
      <c r="G49" s="54"/>
    </row>
    <row r="50" spans="1:7" s="1" customFormat="1" x14ac:dyDescent="0.25">
      <c r="A50" s="65" t="s">
        <v>965</v>
      </c>
      <c r="B50" s="624" t="s">
        <v>966</v>
      </c>
      <c r="C50" s="630">
        <v>1.25962</v>
      </c>
      <c r="D50" s="612"/>
      <c r="E50" s="54"/>
      <c r="F50" s="54"/>
      <c r="G50" s="54"/>
    </row>
    <row r="51" spans="1:7" s="1" customFormat="1" ht="15.75" thickBot="1" x14ac:dyDescent="0.3">
      <c r="A51" s="109" t="s">
        <v>967</v>
      </c>
      <c r="B51" s="631" t="s">
        <v>968</v>
      </c>
      <c r="C51" s="632">
        <v>0</v>
      </c>
      <c r="D51" s="508"/>
      <c r="E51" s="54"/>
      <c r="F51" s="54"/>
      <c r="G51" s="54"/>
    </row>
    <row r="52" spans="1:7" s="1" customFormat="1" ht="39.75" thickBot="1" x14ac:dyDescent="0.3">
      <c r="A52" s="633" t="s">
        <v>969</v>
      </c>
      <c r="B52" s="634" t="s">
        <v>970</v>
      </c>
      <c r="C52" s="635">
        <v>245.18735999999998</v>
      </c>
      <c r="D52" s="504"/>
      <c r="E52" s="54"/>
      <c r="F52" s="54"/>
      <c r="G52" s="54"/>
    </row>
    <row r="53" spans="1:7" s="1" customFormat="1" ht="15.75" thickBot="1" x14ac:dyDescent="0.3">
      <c r="A53" s="617" t="s">
        <v>971</v>
      </c>
      <c r="B53" s="618" t="s">
        <v>972</v>
      </c>
      <c r="C53" s="619">
        <f>SUM(C54,C114,C186,C198,C204,C216,C228,C232,C244,C261,C271,C283)</f>
        <v>1115.8609018113796</v>
      </c>
      <c r="D53" s="636"/>
      <c r="E53" s="637"/>
      <c r="F53" s="638"/>
      <c r="G53" s="638"/>
    </row>
    <row r="54" spans="1:7" s="1" customFormat="1" x14ac:dyDescent="0.25">
      <c r="A54" s="249" t="s">
        <v>494</v>
      </c>
      <c r="B54" s="280" t="s">
        <v>973</v>
      </c>
      <c r="C54" s="251">
        <f>SUM(C55:C65)</f>
        <v>176.59700348042244</v>
      </c>
      <c r="D54" s="639"/>
      <c r="E54" s="637"/>
      <c r="F54" s="638"/>
      <c r="G54" s="638"/>
    </row>
    <row r="55" spans="1:7" s="1" customFormat="1" x14ac:dyDescent="0.25">
      <c r="A55" s="218" t="s">
        <v>974</v>
      </c>
      <c r="B55" s="96" t="s">
        <v>975</v>
      </c>
      <c r="C55" s="640">
        <f t="shared" ref="C55:C65" si="0">SUM(C67,C79,C91,C103)</f>
        <v>26.975606200000001</v>
      </c>
      <c r="D55" s="504" t="s">
        <v>976</v>
      </c>
      <c r="E55" s="608"/>
      <c r="F55" s="609"/>
      <c r="G55" s="609"/>
    </row>
    <row r="56" spans="1:7" s="1" customFormat="1" x14ac:dyDescent="0.25">
      <c r="A56" s="218" t="s">
        <v>977</v>
      </c>
      <c r="B56" s="96" t="s">
        <v>897</v>
      </c>
      <c r="C56" s="640">
        <f t="shared" si="0"/>
        <v>10.037715314285716</v>
      </c>
      <c r="D56" s="504" t="s">
        <v>978</v>
      </c>
      <c r="E56" s="608"/>
      <c r="F56" s="609"/>
      <c r="G56" s="609"/>
    </row>
    <row r="57" spans="1:7" s="1" customFormat="1" x14ac:dyDescent="0.25">
      <c r="A57" s="218" t="s">
        <v>979</v>
      </c>
      <c r="B57" s="96" t="s">
        <v>980</v>
      </c>
      <c r="C57" s="640">
        <f t="shared" si="0"/>
        <v>38.78465511325301</v>
      </c>
      <c r="D57" s="504" t="s">
        <v>981</v>
      </c>
      <c r="E57" s="608"/>
      <c r="F57" s="609"/>
      <c r="G57" s="609"/>
    </row>
    <row r="58" spans="1:7" s="1" customFormat="1" x14ac:dyDescent="0.25">
      <c r="A58" s="218" t="s">
        <v>982</v>
      </c>
      <c r="B58" s="96" t="s">
        <v>901</v>
      </c>
      <c r="C58" s="640">
        <f t="shared" si="0"/>
        <v>51.787474800000005</v>
      </c>
      <c r="D58" s="504" t="s">
        <v>983</v>
      </c>
      <c r="E58" s="608"/>
      <c r="F58" s="609"/>
      <c r="G58" s="609"/>
    </row>
    <row r="59" spans="1:7" s="1" customFormat="1" x14ac:dyDescent="0.25">
      <c r="A59" s="218" t="s">
        <v>984</v>
      </c>
      <c r="B59" s="96" t="s">
        <v>903</v>
      </c>
      <c r="C59" s="640">
        <f t="shared" si="0"/>
        <v>23.535319142857144</v>
      </c>
      <c r="D59" s="504" t="s">
        <v>985</v>
      </c>
      <c r="E59" s="608"/>
      <c r="F59" s="609"/>
      <c r="G59" s="609"/>
    </row>
    <row r="60" spans="1:7" s="1" customFormat="1" x14ac:dyDescent="0.25">
      <c r="A60" s="218" t="s">
        <v>986</v>
      </c>
      <c r="B60" s="96" t="s">
        <v>905</v>
      </c>
      <c r="C60" s="640">
        <f t="shared" si="0"/>
        <v>0</v>
      </c>
      <c r="D60" s="504" t="s">
        <v>987</v>
      </c>
      <c r="E60" s="608"/>
      <c r="F60" s="609"/>
      <c r="G60" s="609"/>
    </row>
    <row r="61" spans="1:7" s="1" customFormat="1" x14ac:dyDescent="0.25">
      <c r="A61" s="218" t="s">
        <v>988</v>
      </c>
      <c r="B61" s="96" t="s">
        <v>907</v>
      </c>
      <c r="C61" s="640">
        <f t="shared" si="0"/>
        <v>0</v>
      </c>
      <c r="D61" s="504" t="s">
        <v>989</v>
      </c>
      <c r="E61" s="608"/>
      <c r="F61" s="609"/>
      <c r="G61" s="609"/>
    </row>
    <row r="62" spans="1:7" s="1" customFormat="1" ht="25.5" x14ac:dyDescent="0.25">
      <c r="A62" s="218" t="s">
        <v>990</v>
      </c>
      <c r="B62" s="96" t="s">
        <v>909</v>
      </c>
      <c r="C62" s="640">
        <f t="shared" si="0"/>
        <v>0.34392374999999997</v>
      </c>
      <c r="D62" s="504" t="s">
        <v>991</v>
      </c>
      <c r="E62" s="608"/>
      <c r="F62" s="609"/>
      <c r="G62" s="609"/>
    </row>
    <row r="63" spans="1:7" s="1" customFormat="1" ht="25.5" x14ac:dyDescent="0.25">
      <c r="A63" s="218" t="s">
        <v>992</v>
      </c>
      <c r="B63" s="96" t="s">
        <v>911</v>
      </c>
      <c r="C63" s="640">
        <f t="shared" si="0"/>
        <v>9.2465899999999994</v>
      </c>
      <c r="D63" s="504" t="s">
        <v>993</v>
      </c>
      <c r="E63" s="608"/>
      <c r="F63" s="609"/>
      <c r="G63" s="609"/>
    </row>
    <row r="64" spans="1:7" s="1" customFormat="1" x14ac:dyDescent="0.25">
      <c r="A64" s="218" t="s">
        <v>994</v>
      </c>
      <c r="B64" s="96" t="s">
        <v>995</v>
      </c>
      <c r="C64" s="640">
        <f t="shared" si="0"/>
        <v>13.066228225176541</v>
      </c>
      <c r="D64" s="504" t="s">
        <v>996</v>
      </c>
      <c r="E64" s="608"/>
      <c r="F64" s="609"/>
      <c r="G64" s="609"/>
    </row>
    <row r="65" spans="1:7" s="1" customFormat="1" x14ac:dyDescent="0.25">
      <c r="A65" s="218" t="s">
        <v>997</v>
      </c>
      <c r="B65" s="96" t="s">
        <v>998</v>
      </c>
      <c r="C65" s="640">
        <f t="shared" si="0"/>
        <v>2.8194909348500641</v>
      </c>
      <c r="D65" s="504" t="s">
        <v>999</v>
      </c>
      <c r="E65" s="608"/>
      <c r="F65" s="609"/>
      <c r="G65" s="609"/>
    </row>
    <row r="66" spans="1:7" s="1" customFormat="1" x14ac:dyDescent="0.25">
      <c r="A66" s="218">
        <v>1</v>
      </c>
      <c r="B66" s="610" t="s">
        <v>1000</v>
      </c>
      <c r="C66" s="641">
        <f>SUM(C67:C77)</f>
        <v>142.03965230806722</v>
      </c>
      <c r="D66" s="504"/>
      <c r="E66" s="608"/>
      <c r="F66" s="609"/>
      <c r="G66" s="609"/>
    </row>
    <row r="67" spans="1:7" s="1" customFormat="1" x14ac:dyDescent="0.25">
      <c r="A67" s="65" t="s">
        <v>285</v>
      </c>
      <c r="B67" s="96" t="s">
        <v>944</v>
      </c>
      <c r="C67" s="642">
        <v>19.966146200000001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1001</v>
      </c>
      <c r="C68" s="642">
        <v>10.037715314285716</v>
      </c>
      <c r="D68" s="504"/>
      <c r="E68" s="643"/>
      <c r="F68" s="643"/>
      <c r="G68" s="643"/>
    </row>
    <row r="69" spans="1:7" s="1" customFormat="1" x14ac:dyDescent="0.25">
      <c r="A69" s="65" t="s">
        <v>297</v>
      </c>
      <c r="B69" s="96" t="s">
        <v>1002</v>
      </c>
      <c r="C69" s="642">
        <v>28.077665113253012</v>
      </c>
      <c r="D69" s="504"/>
      <c r="E69" s="643"/>
      <c r="F69" s="643"/>
      <c r="G69" s="643"/>
    </row>
    <row r="70" spans="1:7" s="1" customFormat="1" x14ac:dyDescent="0.25">
      <c r="A70" s="65" t="s">
        <v>16</v>
      </c>
      <c r="B70" s="96" t="s">
        <v>1003</v>
      </c>
      <c r="C70" s="642">
        <v>48.595964800000012</v>
      </c>
      <c r="D70" s="504"/>
      <c r="E70" s="643"/>
      <c r="F70" s="643"/>
      <c r="G70" s="643"/>
    </row>
    <row r="71" spans="1:7" s="1" customFormat="1" x14ac:dyDescent="0.25">
      <c r="A71" s="65" t="s">
        <v>18</v>
      </c>
      <c r="B71" s="96" t="s">
        <v>1004</v>
      </c>
      <c r="C71" s="642">
        <v>20.058519142857143</v>
      </c>
      <c r="D71" s="504"/>
      <c r="E71" s="643"/>
      <c r="F71" s="643"/>
      <c r="G71" s="643"/>
    </row>
    <row r="72" spans="1:7" s="1" customFormat="1" x14ac:dyDescent="0.25">
      <c r="A72" s="65" t="s">
        <v>20</v>
      </c>
      <c r="B72" s="96" t="s">
        <v>954</v>
      </c>
      <c r="C72" s="642">
        <v>0</v>
      </c>
      <c r="D72" s="504"/>
      <c r="E72" s="643"/>
      <c r="F72" s="643"/>
      <c r="G72" s="643"/>
    </row>
    <row r="73" spans="1:7" s="1" customFormat="1" x14ac:dyDescent="0.25">
      <c r="A73" s="65" t="s">
        <v>746</v>
      </c>
      <c r="B73" s="96" t="s">
        <v>1005</v>
      </c>
      <c r="C73" s="642">
        <v>0</v>
      </c>
      <c r="D73" s="504"/>
      <c r="E73" s="643"/>
      <c r="F73" s="643"/>
      <c r="G73" s="643"/>
    </row>
    <row r="74" spans="1:7" s="1" customFormat="1" x14ac:dyDescent="0.25">
      <c r="A74" s="65" t="s">
        <v>755</v>
      </c>
      <c r="B74" s="96" t="s">
        <v>956</v>
      </c>
      <c r="C74" s="642">
        <v>0.34392374999999997</v>
      </c>
      <c r="D74" s="504"/>
      <c r="E74" s="643"/>
      <c r="F74" s="643"/>
      <c r="G74" s="643"/>
    </row>
    <row r="75" spans="1:7" s="1" customFormat="1" x14ac:dyDescent="0.25">
      <c r="A75" s="65" t="s">
        <v>769</v>
      </c>
      <c r="B75" s="96" t="s">
        <v>1006</v>
      </c>
      <c r="C75" s="642">
        <v>0.12715999999999986</v>
      </c>
      <c r="D75" s="504"/>
      <c r="E75" s="643"/>
      <c r="F75" s="643"/>
      <c r="G75" s="643"/>
    </row>
    <row r="76" spans="1:7" s="1" customFormat="1" x14ac:dyDescent="0.25">
      <c r="A76" s="65" t="s">
        <v>771</v>
      </c>
      <c r="B76" s="96" t="s">
        <v>1007</v>
      </c>
      <c r="C76" s="642">
        <v>13.066228225176541</v>
      </c>
      <c r="D76" s="504" t="s">
        <v>1008</v>
      </c>
      <c r="E76" s="643"/>
      <c r="F76" s="643"/>
      <c r="G76" s="643"/>
    </row>
    <row r="77" spans="1:7" s="1" customFormat="1" x14ac:dyDescent="0.25">
      <c r="A77" s="65" t="s">
        <v>823</v>
      </c>
      <c r="B77" s="96" t="s">
        <v>1009</v>
      </c>
      <c r="C77" s="642">
        <v>1.7663297624947887</v>
      </c>
      <c r="D77" s="504" t="s">
        <v>1010</v>
      </c>
      <c r="E77" s="643"/>
      <c r="F77" s="643"/>
      <c r="G77" s="643"/>
    </row>
    <row r="78" spans="1:7" s="1" customFormat="1" x14ac:dyDescent="0.25">
      <c r="A78" s="218">
        <v>2</v>
      </c>
      <c r="B78" s="610" t="s">
        <v>1011</v>
      </c>
      <c r="C78" s="641">
        <f>SUM(C79:C89)</f>
        <v>21.805254825158332</v>
      </c>
      <c r="D78" s="504"/>
      <c r="E78" s="608"/>
      <c r="F78" s="609"/>
      <c r="G78" s="609"/>
    </row>
    <row r="79" spans="1:7" s="1" customFormat="1" x14ac:dyDescent="0.25">
      <c r="A79" s="65" t="s">
        <v>300</v>
      </c>
      <c r="B79" s="96" t="s">
        <v>944</v>
      </c>
      <c r="C79" s="642">
        <v>0.35713</v>
      </c>
      <c r="D79" s="504"/>
      <c r="E79" s="643"/>
      <c r="F79" s="643"/>
      <c r="G79" s="643"/>
    </row>
    <row r="80" spans="1:7" s="1" customFormat="1" x14ac:dyDescent="0.25">
      <c r="A80" s="65" t="s">
        <v>354</v>
      </c>
      <c r="B80" s="96" t="s">
        <v>1001</v>
      </c>
      <c r="C80" s="642">
        <v>0</v>
      </c>
      <c r="D80" s="504"/>
      <c r="E80" s="643"/>
      <c r="F80" s="643"/>
      <c r="G80" s="643"/>
    </row>
    <row r="81" spans="1:7" s="1" customFormat="1" x14ac:dyDescent="0.25">
      <c r="A81" s="65" t="s">
        <v>356</v>
      </c>
      <c r="B81" s="96" t="s">
        <v>1002</v>
      </c>
      <c r="C81" s="642">
        <v>10.706989999999999</v>
      </c>
      <c r="D81" s="504"/>
      <c r="E81" s="643"/>
      <c r="F81" s="643"/>
      <c r="G81" s="643"/>
    </row>
    <row r="82" spans="1:7" s="1" customFormat="1" x14ac:dyDescent="0.25">
      <c r="A82" s="65" t="s">
        <v>358</v>
      </c>
      <c r="B82" s="96" t="s">
        <v>1003</v>
      </c>
      <c r="C82" s="642">
        <v>2.4494900000000004</v>
      </c>
      <c r="D82" s="504"/>
      <c r="E82" s="643"/>
      <c r="F82" s="643"/>
      <c r="G82" s="643"/>
    </row>
    <row r="83" spans="1:7" s="1" customFormat="1" x14ac:dyDescent="0.25">
      <c r="A83" s="65" t="s">
        <v>360</v>
      </c>
      <c r="B83" s="96" t="s">
        <v>1004</v>
      </c>
      <c r="C83" s="642">
        <v>3.4768000000000003</v>
      </c>
      <c r="D83" s="504"/>
      <c r="E83" s="643"/>
      <c r="F83" s="643"/>
      <c r="G83" s="643"/>
    </row>
    <row r="84" spans="1:7" s="1" customFormat="1" x14ac:dyDescent="0.25">
      <c r="A84" s="65" t="s">
        <v>835</v>
      </c>
      <c r="B84" s="96" t="s">
        <v>954</v>
      </c>
      <c r="C84" s="642">
        <v>0</v>
      </c>
      <c r="D84" s="504"/>
      <c r="E84" s="643"/>
      <c r="F84" s="643"/>
      <c r="G84" s="643"/>
    </row>
    <row r="85" spans="1:7" s="1" customFormat="1" x14ac:dyDescent="0.25">
      <c r="A85" s="65" t="s">
        <v>836</v>
      </c>
      <c r="B85" s="96" t="s">
        <v>1005</v>
      </c>
      <c r="C85" s="642">
        <v>0</v>
      </c>
      <c r="D85" s="504"/>
      <c r="E85" s="643"/>
      <c r="F85" s="643"/>
      <c r="G85" s="643"/>
    </row>
    <row r="86" spans="1:7" s="1" customFormat="1" x14ac:dyDescent="0.25">
      <c r="A86" s="65" t="s">
        <v>837</v>
      </c>
      <c r="B86" s="96" t="s">
        <v>956</v>
      </c>
      <c r="C86" s="642">
        <v>0</v>
      </c>
      <c r="D86" s="504"/>
      <c r="E86" s="643"/>
      <c r="F86" s="643"/>
      <c r="G86" s="643"/>
    </row>
    <row r="87" spans="1:7" s="1" customFormat="1" x14ac:dyDescent="0.25">
      <c r="A87" s="65" t="s">
        <v>838</v>
      </c>
      <c r="B87" s="96" t="s">
        <v>1006</v>
      </c>
      <c r="C87" s="642">
        <v>4.2487299999999992</v>
      </c>
      <c r="D87" s="504"/>
      <c r="E87" s="643"/>
      <c r="F87" s="643"/>
      <c r="G87" s="643"/>
    </row>
    <row r="88" spans="1:7" s="1" customFormat="1" x14ac:dyDescent="0.25">
      <c r="A88" s="65" t="s">
        <v>839</v>
      </c>
      <c r="B88" s="96" t="s">
        <v>1007</v>
      </c>
      <c r="C88" s="642">
        <v>0</v>
      </c>
      <c r="D88" s="504" t="s">
        <v>1012</v>
      </c>
      <c r="E88" s="643"/>
      <c r="F88" s="643"/>
      <c r="G88" s="643"/>
    </row>
    <row r="89" spans="1:7" s="1" customFormat="1" x14ac:dyDescent="0.25">
      <c r="A89" s="65" t="s">
        <v>840</v>
      </c>
      <c r="B89" s="96" t="s">
        <v>1009</v>
      </c>
      <c r="C89" s="642">
        <v>0.56611482515833222</v>
      </c>
      <c r="D89" s="504" t="s">
        <v>1013</v>
      </c>
      <c r="E89" s="643"/>
      <c r="F89" s="643"/>
      <c r="G89" s="643"/>
    </row>
    <row r="90" spans="1:7" s="1" customFormat="1" x14ac:dyDescent="0.25">
      <c r="A90" s="218">
        <v>3</v>
      </c>
      <c r="B90" s="610" t="s">
        <v>1014</v>
      </c>
      <c r="C90" s="641">
        <f>SUM(C91:C101)</f>
        <v>12.752096347196943</v>
      </c>
      <c r="D90" s="504"/>
      <c r="E90" s="608"/>
      <c r="F90" s="609"/>
      <c r="G90" s="609"/>
    </row>
    <row r="91" spans="1:7" s="1" customFormat="1" x14ac:dyDescent="0.25">
      <c r="A91" s="65" t="s">
        <v>165</v>
      </c>
      <c r="B91" s="96" t="s">
        <v>944</v>
      </c>
      <c r="C91" s="642">
        <v>6.6523300000000001</v>
      </c>
      <c r="D91" s="504"/>
      <c r="E91" s="643"/>
      <c r="F91" s="643"/>
      <c r="G91" s="643"/>
    </row>
    <row r="92" spans="1:7" s="1" customFormat="1" x14ac:dyDescent="0.25">
      <c r="A92" s="65" t="s">
        <v>329</v>
      </c>
      <c r="B92" s="96" t="s">
        <v>1001</v>
      </c>
      <c r="C92" s="642">
        <v>0</v>
      </c>
      <c r="D92" s="504"/>
      <c r="E92" s="643"/>
      <c r="F92" s="643"/>
      <c r="G92" s="643"/>
    </row>
    <row r="93" spans="1:7" s="1" customFormat="1" x14ac:dyDescent="0.25">
      <c r="A93" s="65" t="s">
        <v>331</v>
      </c>
      <c r="B93" s="96" t="s">
        <v>1002</v>
      </c>
      <c r="C93" s="642">
        <v>0</v>
      </c>
      <c r="D93" s="504"/>
      <c r="E93" s="643"/>
      <c r="F93" s="643"/>
      <c r="G93" s="643"/>
    </row>
    <row r="94" spans="1:7" s="1" customFormat="1" x14ac:dyDescent="0.25">
      <c r="A94" s="65" t="s">
        <v>437</v>
      </c>
      <c r="B94" s="96" t="s">
        <v>1003</v>
      </c>
      <c r="C94" s="642">
        <v>0.74202000000000001</v>
      </c>
      <c r="D94" s="504"/>
      <c r="E94" s="643"/>
      <c r="F94" s="643"/>
      <c r="G94" s="643"/>
    </row>
    <row r="95" spans="1:7" s="1" customFormat="1" x14ac:dyDescent="0.25">
      <c r="A95" s="65" t="s">
        <v>1015</v>
      </c>
      <c r="B95" s="96" t="s">
        <v>1004</v>
      </c>
      <c r="C95" s="642">
        <v>0</v>
      </c>
      <c r="D95" s="504"/>
      <c r="E95" s="643"/>
      <c r="F95" s="643"/>
      <c r="G95" s="643"/>
    </row>
    <row r="96" spans="1:7" s="1" customFormat="1" x14ac:dyDescent="0.25">
      <c r="A96" s="65" t="s">
        <v>1016</v>
      </c>
      <c r="B96" s="96" t="s">
        <v>954</v>
      </c>
      <c r="C96" s="642">
        <v>0</v>
      </c>
      <c r="D96" s="504"/>
      <c r="E96" s="643"/>
      <c r="F96" s="643"/>
      <c r="G96" s="643"/>
    </row>
    <row r="97" spans="1:7" s="1" customFormat="1" x14ac:dyDescent="0.25">
      <c r="A97" s="65" t="s">
        <v>1017</v>
      </c>
      <c r="B97" s="96" t="s">
        <v>1005</v>
      </c>
      <c r="C97" s="642">
        <v>0</v>
      </c>
      <c r="D97" s="504"/>
      <c r="E97" s="643"/>
      <c r="F97" s="643"/>
      <c r="G97" s="643"/>
    </row>
    <row r="98" spans="1:7" s="1" customFormat="1" x14ac:dyDescent="0.25">
      <c r="A98" s="65" t="s">
        <v>1018</v>
      </c>
      <c r="B98" s="96" t="s">
        <v>956</v>
      </c>
      <c r="C98" s="642">
        <v>0</v>
      </c>
      <c r="D98" s="504"/>
      <c r="E98" s="643"/>
      <c r="F98" s="643"/>
      <c r="G98" s="643"/>
    </row>
    <row r="99" spans="1:7" s="1" customFormat="1" x14ac:dyDescent="0.25">
      <c r="A99" s="65" t="s">
        <v>1019</v>
      </c>
      <c r="B99" s="96" t="s">
        <v>1006</v>
      </c>
      <c r="C99" s="642">
        <v>4.8707000000000003</v>
      </c>
      <c r="D99" s="504"/>
      <c r="E99" s="643"/>
      <c r="F99" s="643"/>
      <c r="G99" s="643"/>
    </row>
    <row r="100" spans="1:7" s="1" customFormat="1" x14ac:dyDescent="0.25">
      <c r="A100" s="65" t="s">
        <v>1020</v>
      </c>
      <c r="B100" s="96" t="s">
        <v>1007</v>
      </c>
      <c r="C100" s="642">
        <v>0</v>
      </c>
      <c r="D100" s="504" t="s">
        <v>1021</v>
      </c>
      <c r="E100" s="643"/>
      <c r="F100" s="643"/>
      <c r="G100" s="643"/>
    </row>
    <row r="101" spans="1:7" s="1" customFormat="1" x14ac:dyDescent="0.25">
      <c r="A101" s="65" t="s">
        <v>1022</v>
      </c>
      <c r="B101" s="96" t="s">
        <v>1009</v>
      </c>
      <c r="C101" s="642">
        <v>0.48704634719694312</v>
      </c>
      <c r="D101" s="504" t="s">
        <v>1023</v>
      </c>
      <c r="E101" s="643"/>
      <c r="F101" s="643"/>
      <c r="G101" s="643"/>
    </row>
    <row r="102" spans="1:7" s="1" customFormat="1" x14ac:dyDescent="0.25">
      <c r="A102" s="218">
        <v>4</v>
      </c>
      <c r="B102" s="610" t="s">
        <v>1024</v>
      </c>
      <c r="C102" s="641">
        <f>SUM(C103:C113)</f>
        <v>0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944</v>
      </c>
      <c r="C103" s="642">
        <v>0</v>
      </c>
      <c r="D103" s="504"/>
      <c r="E103" s="643"/>
      <c r="F103" s="643"/>
      <c r="G103" s="643"/>
    </row>
    <row r="104" spans="1:7" s="1" customFormat="1" x14ac:dyDescent="0.25">
      <c r="A104" s="65" t="s">
        <v>178</v>
      </c>
      <c r="B104" s="96" t="s">
        <v>1001</v>
      </c>
      <c r="C104" s="642">
        <v>0</v>
      </c>
      <c r="D104" s="504"/>
      <c r="E104" s="643"/>
      <c r="F104" s="643"/>
      <c r="G104" s="643"/>
    </row>
    <row r="105" spans="1:7" s="1" customFormat="1" x14ac:dyDescent="0.25">
      <c r="A105" s="65" t="s">
        <v>182</v>
      </c>
      <c r="B105" s="96" t="s">
        <v>1002</v>
      </c>
      <c r="C105" s="642">
        <v>0</v>
      </c>
      <c r="D105" s="504"/>
      <c r="E105" s="643"/>
      <c r="F105" s="643"/>
      <c r="G105" s="643"/>
    </row>
    <row r="106" spans="1:7" s="1" customFormat="1" x14ac:dyDescent="0.25">
      <c r="A106" s="65" t="s">
        <v>402</v>
      </c>
      <c r="B106" s="96" t="s">
        <v>1003</v>
      </c>
      <c r="C106" s="642">
        <v>0</v>
      </c>
      <c r="D106" s="504"/>
      <c r="E106" s="643"/>
      <c r="F106" s="643"/>
      <c r="G106" s="643"/>
    </row>
    <row r="107" spans="1:7" s="1" customFormat="1" x14ac:dyDescent="0.25">
      <c r="A107" s="65" t="s">
        <v>404</v>
      </c>
      <c r="B107" s="96" t="s">
        <v>1004</v>
      </c>
      <c r="C107" s="642">
        <v>0</v>
      </c>
      <c r="D107" s="504"/>
      <c r="E107" s="643"/>
      <c r="F107" s="643"/>
      <c r="G107" s="643"/>
    </row>
    <row r="108" spans="1:7" s="1" customFormat="1" x14ac:dyDescent="0.25">
      <c r="A108" s="65" t="s">
        <v>1025</v>
      </c>
      <c r="B108" s="96" t="s">
        <v>954</v>
      </c>
      <c r="C108" s="642">
        <v>0</v>
      </c>
      <c r="D108" s="504"/>
      <c r="E108" s="643"/>
      <c r="F108" s="643"/>
      <c r="G108" s="643"/>
    </row>
    <row r="109" spans="1:7" s="1" customFormat="1" x14ac:dyDescent="0.25">
      <c r="A109" s="65" t="s">
        <v>1026</v>
      </c>
      <c r="B109" s="96" t="s">
        <v>1005</v>
      </c>
      <c r="C109" s="642">
        <v>0</v>
      </c>
      <c r="D109" s="504"/>
      <c r="E109" s="643"/>
      <c r="F109" s="643"/>
      <c r="G109" s="643"/>
    </row>
    <row r="110" spans="1:7" s="1" customFormat="1" x14ac:dyDescent="0.25">
      <c r="A110" s="65" t="s">
        <v>1027</v>
      </c>
      <c r="B110" s="96" t="s">
        <v>956</v>
      </c>
      <c r="C110" s="642">
        <v>0</v>
      </c>
      <c r="D110" s="504"/>
      <c r="E110" s="643"/>
      <c r="F110" s="643"/>
      <c r="G110" s="643"/>
    </row>
    <row r="111" spans="1:7" s="1" customFormat="1" x14ac:dyDescent="0.25">
      <c r="A111" s="82" t="s">
        <v>1028</v>
      </c>
      <c r="B111" s="96" t="s">
        <v>1006</v>
      </c>
      <c r="C111" s="642">
        <v>0</v>
      </c>
      <c r="D111" s="504"/>
      <c r="E111" s="643"/>
      <c r="F111" s="643"/>
      <c r="G111" s="643"/>
    </row>
    <row r="112" spans="1:7" s="1" customFormat="1" x14ac:dyDescent="0.25">
      <c r="A112" s="65" t="s">
        <v>1029</v>
      </c>
      <c r="B112" s="96" t="s">
        <v>1007</v>
      </c>
      <c r="C112" s="642">
        <v>0</v>
      </c>
      <c r="D112" s="504" t="s">
        <v>1030</v>
      </c>
      <c r="E112" s="643"/>
      <c r="F112" s="643"/>
      <c r="G112" s="643"/>
    </row>
    <row r="113" spans="1:7" s="1" customFormat="1" ht="15.75" thickBot="1" x14ac:dyDescent="0.3">
      <c r="A113" s="109" t="s">
        <v>1031</v>
      </c>
      <c r="B113" s="96" t="s">
        <v>1009</v>
      </c>
      <c r="C113" s="644">
        <v>0</v>
      </c>
      <c r="D113" s="508" t="s">
        <v>1032</v>
      </c>
      <c r="E113" s="643"/>
      <c r="F113" s="643"/>
      <c r="G113" s="643"/>
    </row>
    <row r="114" spans="1:7" s="1" customFormat="1" x14ac:dyDescent="0.25">
      <c r="A114" s="249" t="s">
        <v>496</v>
      </c>
      <c r="B114" s="280" t="s">
        <v>1033</v>
      </c>
      <c r="C114" s="251">
        <f>SUM(C115:C125)</f>
        <v>465.2078485644372</v>
      </c>
      <c r="D114" s="623"/>
      <c r="E114" s="608"/>
      <c r="F114" s="609"/>
      <c r="G114" s="609"/>
    </row>
    <row r="115" spans="1:7" s="1" customFormat="1" x14ac:dyDescent="0.25">
      <c r="A115" s="218" t="s">
        <v>1034</v>
      </c>
      <c r="B115" s="96" t="s">
        <v>895</v>
      </c>
      <c r="C115" s="640">
        <f t="shared" ref="C115:C125" si="1">SUM(C127,C139,C151,C163,C175)</f>
        <v>33.9393700002</v>
      </c>
      <c r="D115" s="504" t="s">
        <v>1035</v>
      </c>
      <c r="E115" s="608"/>
      <c r="F115" s="609"/>
      <c r="G115" s="609"/>
    </row>
    <row r="116" spans="1:7" s="1" customFormat="1" x14ac:dyDescent="0.25">
      <c r="A116" s="218" t="s">
        <v>1036</v>
      </c>
      <c r="B116" s="96" t="s">
        <v>897</v>
      </c>
      <c r="C116" s="640">
        <f t="shared" si="1"/>
        <v>28.008200000200002</v>
      </c>
      <c r="D116" s="504" t="s">
        <v>1037</v>
      </c>
      <c r="E116" s="608"/>
      <c r="F116" s="609"/>
      <c r="G116" s="609"/>
    </row>
    <row r="117" spans="1:7" s="1" customFormat="1" x14ac:dyDescent="0.25">
      <c r="A117" s="218" t="s">
        <v>1038</v>
      </c>
      <c r="B117" s="96" t="s">
        <v>980</v>
      </c>
      <c r="C117" s="640">
        <f t="shared" si="1"/>
        <v>40.089130000200001</v>
      </c>
      <c r="D117" s="504" t="s">
        <v>1039</v>
      </c>
      <c r="E117" s="608"/>
      <c r="F117" s="609"/>
      <c r="G117" s="609"/>
    </row>
    <row r="118" spans="1:7" s="1" customFormat="1" x14ac:dyDescent="0.25">
      <c r="A118" s="218" t="s">
        <v>1040</v>
      </c>
      <c r="B118" s="96" t="s">
        <v>901</v>
      </c>
      <c r="C118" s="640">
        <f t="shared" si="1"/>
        <v>52.848130000200001</v>
      </c>
      <c r="D118" s="504" t="s">
        <v>1041</v>
      </c>
      <c r="E118" s="608"/>
      <c r="F118" s="609"/>
      <c r="G118" s="609"/>
    </row>
    <row r="119" spans="1:7" s="1" customFormat="1" x14ac:dyDescent="0.25">
      <c r="A119" s="218" t="s">
        <v>1042</v>
      </c>
      <c r="B119" s="96" t="s">
        <v>903</v>
      </c>
      <c r="C119" s="640">
        <f t="shared" si="1"/>
        <v>65.499740000200006</v>
      </c>
      <c r="D119" s="504" t="s">
        <v>1043</v>
      </c>
      <c r="E119" s="608"/>
      <c r="F119" s="609"/>
      <c r="G119" s="609"/>
    </row>
    <row r="120" spans="1:7" s="1" customFormat="1" x14ac:dyDescent="0.25">
      <c r="A120" s="218" t="s">
        <v>1044</v>
      </c>
      <c r="B120" s="96" t="s">
        <v>905</v>
      </c>
      <c r="C120" s="640">
        <f t="shared" si="1"/>
        <v>2.0000000000000001E-10</v>
      </c>
      <c r="D120" s="504" t="s">
        <v>1045</v>
      </c>
      <c r="E120" s="608"/>
      <c r="F120" s="609"/>
      <c r="G120" s="609"/>
    </row>
    <row r="121" spans="1:7" s="1" customFormat="1" x14ac:dyDescent="0.25">
      <c r="A121" s="218" t="s">
        <v>1046</v>
      </c>
      <c r="B121" s="96" t="s">
        <v>907</v>
      </c>
      <c r="C121" s="640">
        <f t="shared" si="1"/>
        <v>2.0000000000000001E-10</v>
      </c>
      <c r="D121" s="504" t="s">
        <v>1047</v>
      </c>
      <c r="E121" s="608"/>
      <c r="F121" s="609"/>
      <c r="G121" s="609"/>
    </row>
    <row r="122" spans="1:7" s="1" customFormat="1" ht="25.5" x14ac:dyDescent="0.25">
      <c r="A122" s="218" t="s">
        <v>1048</v>
      </c>
      <c r="B122" s="96" t="s">
        <v>909</v>
      </c>
      <c r="C122" s="640">
        <f t="shared" si="1"/>
        <v>46.08965000020001</v>
      </c>
      <c r="D122" s="504" t="s">
        <v>1049</v>
      </c>
      <c r="E122" s="608"/>
      <c r="F122" s="609"/>
      <c r="G122" s="609"/>
    </row>
    <row r="123" spans="1:7" s="1" customFormat="1" ht="25.5" x14ac:dyDescent="0.25">
      <c r="A123" s="218" t="s">
        <v>1050</v>
      </c>
      <c r="B123" s="96" t="s">
        <v>911</v>
      </c>
      <c r="C123" s="640">
        <f t="shared" si="1"/>
        <v>50.593800000199998</v>
      </c>
      <c r="D123" s="504" t="s">
        <v>1051</v>
      </c>
      <c r="E123" s="608"/>
      <c r="F123" s="609"/>
      <c r="G123" s="609"/>
    </row>
    <row r="124" spans="1:7" s="1" customFormat="1" x14ac:dyDescent="0.25">
      <c r="A124" s="218" t="s">
        <v>1052</v>
      </c>
      <c r="B124" s="96" t="s">
        <v>995</v>
      </c>
      <c r="C124" s="640">
        <f t="shared" si="1"/>
        <v>32.824160000200003</v>
      </c>
      <c r="D124" s="504" t="s">
        <v>1053</v>
      </c>
      <c r="E124" s="608"/>
      <c r="F124" s="609"/>
      <c r="G124" s="609"/>
    </row>
    <row r="125" spans="1:7" s="1" customFormat="1" x14ac:dyDescent="0.25">
      <c r="A125" s="218" t="s">
        <v>1054</v>
      </c>
      <c r="B125" s="96" t="s">
        <v>998</v>
      </c>
      <c r="C125" s="640">
        <f t="shared" si="1"/>
        <v>115.31566856243717</v>
      </c>
      <c r="D125" s="504" t="s">
        <v>1055</v>
      </c>
      <c r="E125" s="608"/>
      <c r="F125" s="609"/>
      <c r="G125" s="609"/>
    </row>
    <row r="126" spans="1:7" s="1" customFormat="1" x14ac:dyDescent="0.25">
      <c r="A126" s="218">
        <v>1</v>
      </c>
      <c r="B126" s="610" t="s">
        <v>1056</v>
      </c>
      <c r="C126" s="219">
        <f>SUM(C127:C137)</f>
        <v>353.95245517934302</v>
      </c>
      <c r="D126" s="504"/>
      <c r="E126" s="608"/>
      <c r="F126" s="609"/>
      <c r="G126" s="609"/>
    </row>
    <row r="127" spans="1:7" s="1" customFormat="1" x14ac:dyDescent="0.25">
      <c r="A127" s="65" t="s">
        <v>285</v>
      </c>
      <c r="B127" s="96" t="s">
        <v>944</v>
      </c>
      <c r="C127" s="645">
        <v>25.835910000200002</v>
      </c>
      <c r="D127" s="504"/>
      <c r="E127" s="643"/>
      <c r="F127" s="643"/>
      <c r="G127" s="643"/>
    </row>
    <row r="128" spans="1:7" s="1" customFormat="1" x14ac:dyDescent="0.25">
      <c r="A128" s="65" t="s">
        <v>295</v>
      </c>
      <c r="B128" s="96" t="s">
        <v>1001</v>
      </c>
      <c r="C128" s="645">
        <v>21.320880000200003</v>
      </c>
      <c r="D128" s="504"/>
      <c r="E128" s="643"/>
      <c r="F128" s="643"/>
      <c r="G128" s="643"/>
    </row>
    <row r="129" spans="1:7" s="1" customFormat="1" x14ac:dyDescent="0.25">
      <c r="A129" s="65" t="s">
        <v>297</v>
      </c>
      <c r="B129" s="96" t="s">
        <v>1002</v>
      </c>
      <c r="C129" s="645">
        <v>30.517340000200001</v>
      </c>
      <c r="D129" s="504"/>
      <c r="E129" s="643"/>
      <c r="F129" s="643"/>
      <c r="G129" s="643"/>
    </row>
    <row r="130" spans="1:7" s="1" customFormat="1" x14ac:dyDescent="0.25">
      <c r="A130" s="65" t="s">
        <v>16</v>
      </c>
      <c r="B130" s="96" t="s">
        <v>1003</v>
      </c>
      <c r="C130" s="645">
        <v>40.229960000200002</v>
      </c>
      <c r="D130" s="504"/>
      <c r="E130" s="643"/>
      <c r="F130" s="643"/>
      <c r="G130" s="643"/>
    </row>
    <row r="131" spans="1:7" s="1" customFormat="1" x14ac:dyDescent="0.25">
      <c r="A131" s="65" t="s">
        <v>18</v>
      </c>
      <c r="B131" s="96" t="s">
        <v>1004</v>
      </c>
      <c r="C131" s="645">
        <v>49.8608400002</v>
      </c>
      <c r="D131" s="504"/>
      <c r="E131" s="643"/>
      <c r="F131" s="643"/>
      <c r="G131" s="643"/>
    </row>
    <row r="132" spans="1:7" s="1" customFormat="1" x14ac:dyDescent="0.25">
      <c r="A132" s="65" t="s">
        <v>20</v>
      </c>
      <c r="B132" s="96" t="s">
        <v>954</v>
      </c>
      <c r="C132" s="645">
        <v>2.0000000000000001E-10</v>
      </c>
      <c r="D132" s="504"/>
      <c r="E132" s="643"/>
      <c r="F132" s="643"/>
      <c r="G132" s="643"/>
    </row>
    <row r="133" spans="1:7" s="1" customFormat="1" x14ac:dyDescent="0.25">
      <c r="A133" s="65" t="s">
        <v>746</v>
      </c>
      <c r="B133" s="96" t="s">
        <v>1005</v>
      </c>
      <c r="C133" s="645">
        <v>2.0000000000000001E-10</v>
      </c>
      <c r="D133" s="504"/>
      <c r="E133" s="643"/>
      <c r="F133" s="643"/>
      <c r="G133" s="643"/>
    </row>
    <row r="134" spans="1:7" s="1" customFormat="1" x14ac:dyDescent="0.25">
      <c r="A134" s="65" t="s">
        <v>755</v>
      </c>
      <c r="B134" s="96" t="s">
        <v>956</v>
      </c>
      <c r="C134" s="645">
        <v>35.085160000200005</v>
      </c>
      <c r="D134" s="504"/>
      <c r="E134" s="643"/>
      <c r="F134" s="643"/>
      <c r="G134" s="643"/>
    </row>
    <row r="135" spans="1:7" s="1" customFormat="1" x14ac:dyDescent="0.25">
      <c r="A135" s="65" t="s">
        <v>769</v>
      </c>
      <c r="B135" s="96" t="s">
        <v>1006</v>
      </c>
      <c r="C135" s="645">
        <v>38.513880000199997</v>
      </c>
      <c r="D135" s="504"/>
      <c r="E135" s="643"/>
      <c r="F135" s="643"/>
      <c r="G135" s="643"/>
    </row>
    <row r="136" spans="1:7" s="1" customFormat="1" x14ac:dyDescent="0.25">
      <c r="A136" s="65" t="s">
        <v>771</v>
      </c>
      <c r="B136" s="96" t="s">
        <v>1007</v>
      </c>
      <c r="C136" s="645">
        <v>24.986970000200003</v>
      </c>
      <c r="D136" s="504" t="s">
        <v>1057</v>
      </c>
      <c r="E136" s="643"/>
      <c r="F136" s="643"/>
      <c r="G136" s="643"/>
    </row>
    <row r="137" spans="1:7" s="1" customFormat="1" x14ac:dyDescent="0.25">
      <c r="A137" s="65" t="s">
        <v>823</v>
      </c>
      <c r="B137" s="96" t="s">
        <v>1009</v>
      </c>
      <c r="C137" s="645">
        <v>87.601515177343032</v>
      </c>
      <c r="D137" s="504" t="s">
        <v>1058</v>
      </c>
      <c r="E137" s="643"/>
      <c r="F137" s="643"/>
      <c r="G137" s="643"/>
    </row>
    <row r="138" spans="1:7" s="1" customFormat="1" x14ac:dyDescent="0.25">
      <c r="A138" s="218">
        <v>2</v>
      </c>
      <c r="B138" s="610" t="s">
        <v>1059</v>
      </c>
      <c r="C138" s="219">
        <f>SUM(C139:C149)</f>
        <v>111.01877696614726</v>
      </c>
      <c r="D138" s="504"/>
      <c r="E138" s="608"/>
      <c r="F138" s="609"/>
      <c r="G138" s="609"/>
    </row>
    <row r="139" spans="1:7" s="1" customFormat="1" x14ac:dyDescent="0.25">
      <c r="A139" s="65" t="s">
        <v>300</v>
      </c>
      <c r="B139" s="96" t="s">
        <v>944</v>
      </c>
      <c r="C139" s="645">
        <v>8.1034600000000001</v>
      </c>
      <c r="D139" s="504"/>
      <c r="E139" s="643"/>
      <c r="F139" s="643"/>
      <c r="G139" s="643"/>
    </row>
    <row r="140" spans="1:7" s="1" customFormat="1" x14ac:dyDescent="0.25">
      <c r="A140" s="65" t="s">
        <v>354</v>
      </c>
      <c r="B140" s="96" t="s">
        <v>1001</v>
      </c>
      <c r="C140" s="645">
        <v>6.6873199999999997</v>
      </c>
      <c r="D140" s="504"/>
      <c r="E140" s="643"/>
      <c r="F140" s="643"/>
      <c r="G140" s="643"/>
    </row>
    <row r="141" spans="1:7" s="1" customFormat="1" x14ac:dyDescent="0.25">
      <c r="A141" s="65" t="s">
        <v>356</v>
      </c>
      <c r="B141" s="96" t="s">
        <v>1002</v>
      </c>
      <c r="C141" s="645">
        <v>9.5717900000000018</v>
      </c>
      <c r="D141" s="504"/>
      <c r="E141" s="643"/>
      <c r="F141" s="643"/>
      <c r="G141" s="643"/>
    </row>
    <row r="142" spans="1:7" s="1" customFormat="1" x14ac:dyDescent="0.25">
      <c r="A142" s="65" t="s">
        <v>358</v>
      </c>
      <c r="B142" s="96" t="s">
        <v>1003</v>
      </c>
      <c r="C142" s="645">
        <v>12.618170000000001</v>
      </c>
      <c r="D142" s="504"/>
      <c r="E142" s="643"/>
      <c r="F142" s="643"/>
      <c r="G142" s="643"/>
    </row>
    <row r="143" spans="1:7" s="1" customFormat="1" x14ac:dyDescent="0.25">
      <c r="A143" s="65" t="s">
        <v>360</v>
      </c>
      <c r="B143" s="96" t="s">
        <v>1004</v>
      </c>
      <c r="C143" s="645">
        <v>15.6389</v>
      </c>
      <c r="D143" s="504"/>
      <c r="E143" s="643"/>
      <c r="F143" s="643"/>
      <c r="G143" s="643"/>
    </row>
    <row r="144" spans="1:7" s="1" customFormat="1" x14ac:dyDescent="0.25">
      <c r="A144" s="65" t="s">
        <v>835</v>
      </c>
      <c r="B144" s="96" t="s">
        <v>954</v>
      </c>
      <c r="C144" s="645">
        <v>0</v>
      </c>
      <c r="D144" s="504"/>
      <c r="E144" s="643"/>
      <c r="F144" s="643"/>
      <c r="G144" s="643"/>
    </row>
    <row r="145" spans="1:7" s="1" customFormat="1" x14ac:dyDescent="0.25">
      <c r="A145" s="65" t="s">
        <v>836</v>
      </c>
      <c r="B145" s="96" t="s">
        <v>1005</v>
      </c>
      <c r="C145" s="645">
        <v>0</v>
      </c>
      <c r="D145" s="504"/>
      <c r="E145" s="643"/>
      <c r="F145" s="643"/>
      <c r="G145" s="643"/>
    </row>
    <row r="146" spans="1:7" s="1" customFormat="1" x14ac:dyDescent="0.25">
      <c r="A146" s="65" t="s">
        <v>837</v>
      </c>
      <c r="B146" s="96" t="s">
        <v>956</v>
      </c>
      <c r="C146" s="645">
        <v>11.004490000000001</v>
      </c>
      <c r="D146" s="504"/>
      <c r="E146" s="643"/>
      <c r="F146" s="643"/>
      <c r="G146" s="643"/>
    </row>
    <row r="147" spans="1:7" s="1" customFormat="1" x14ac:dyDescent="0.25">
      <c r="A147" s="65" t="s">
        <v>838</v>
      </c>
      <c r="B147" s="96" t="s">
        <v>1006</v>
      </c>
      <c r="C147" s="645">
        <v>12.07992</v>
      </c>
      <c r="D147" s="504"/>
      <c r="E147" s="643"/>
      <c r="F147" s="643"/>
      <c r="G147" s="643"/>
    </row>
    <row r="148" spans="1:7" s="1" customFormat="1" x14ac:dyDescent="0.25">
      <c r="A148" s="65" t="s">
        <v>839</v>
      </c>
      <c r="B148" s="96" t="s">
        <v>1007</v>
      </c>
      <c r="C148" s="645">
        <v>7.8371899999999988</v>
      </c>
      <c r="D148" s="504" t="s">
        <v>1060</v>
      </c>
      <c r="E148" s="643"/>
      <c r="F148" s="643"/>
      <c r="G148" s="643"/>
    </row>
    <row r="149" spans="1:7" s="1" customFormat="1" x14ac:dyDescent="0.25">
      <c r="A149" s="65" t="s">
        <v>840</v>
      </c>
      <c r="B149" s="96" t="s">
        <v>1009</v>
      </c>
      <c r="C149" s="645">
        <v>27.477536966147252</v>
      </c>
      <c r="D149" s="504" t="s">
        <v>1061</v>
      </c>
      <c r="E149" s="643"/>
      <c r="F149" s="643"/>
      <c r="G149" s="643"/>
    </row>
    <row r="150" spans="1:7" s="1" customFormat="1" x14ac:dyDescent="0.25">
      <c r="A150" s="218">
        <v>3</v>
      </c>
      <c r="B150" s="610" t="s">
        <v>1062</v>
      </c>
      <c r="C150" s="219">
        <f>SUM(C151:C161)</f>
        <v>0</v>
      </c>
      <c r="D150" s="504"/>
      <c r="E150" s="643"/>
      <c r="F150" s="643"/>
      <c r="G150" s="643"/>
    </row>
    <row r="151" spans="1:7" s="1" customFormat="1" x14ac:dyDescent="0.25">
      <c r="A151" s="65" t="s">
        <v>165</v>
      </c>
      <c r="B151" s="96" t="s">
        <v>944</v>
      </c>
      <c r="C151" s="645">
        <v>0</v>
      </c>
      <c r="D151" s="504"/>
      <c r="E151" s="643"/>
      <c r="F151" s="643"/>
      <c r="G151" s="643"/>
    </row>
    <row r="152" spans="1:7" s="1" customFormat="1" x14ac:dyDescent="0.25">
      <c r="A152" s="65" t="s">
        <v>329</v>
      </c>
      <c r="B152" s="96" t="s">
        <v>1001</v>
      </c>
      <c r="C152" s="645">
        <v>0</v>
      </c>
      <c r="D152" s="504"/>
      <c r="E152" s="643"/>
      <c r="F152" s="643"/>
      <c r="G152" s="643"/>
    </row>
    <row r="153" spans="1:7" s="1" customFormat="1" x14ac:dyDescent="0.25">
      <c r="A153" s="65" t="s">
        <v>331</v>
      </c>
      <c r="B153" s="96" t="s">
        <v>1002</v>
      </c>
      <c r="C153" s="645">
        <v>0</v>
      </c>
      <c r="D153" s="504"/>
      <c r="E153" s="643"/>
      <c r="F153" s="643"/>
      <c r="G153" s="643"/>
    </row>
    <row r="154" spans="1:7" s="1" customFormat="1" x14ac:dyDescent="0.25">
      <c r="A154" s="65" t="s">
        <v>437</v>
      </c>
      <c r="B154" s="96" t="s">
        <v>1003</v>
      </c>
      <c r="C154" s="645">
        <v>0</v>
      </c>
      <c r="D154" s="504"/>
      <c r="E154" s="643"/>
      <c r="F154" s="643"/>
      <c r="G154" s="643"/>
    </row>
    <row r="155" spans="1:7" s="1" customFormat="1" x14ac:dyDescent="0.25">
      <c r="A155" s="65" t="s">
        <v>1015</v>
      </c>
      <c r="B155" s="96" t="s">
        <v>1004</v>
      </c>
      <c r="C155" s="645">
        <v>0</v>
      </c>
      <c r="D155" s="504"/>
      <c r="E155" s="643"/>
      <c r="F155" s="643"/>
      <c r="G155" s="643"/>
    </row>
    <row r="156" spans="1:7" s="1" customFormat="1" x14ac:dyDescent="0.25">
      <c r="A156" s="65" t="s">
        <v>1016</v>
      </c>
      <c r="B156" s="96" t="s">
        <v>954</v>
      </c>
      <c r="C156" s="645">
        <v>0</v>
      </c>
      <c r="D156" s="504"/>
      <c r="E156" s="643"/>
      <c r="F156" s="643"/>
      <c r="G156" s="643"/>
    </row>
    <row r="157" spans="1:7" s="1" customFormat="1" x14ac:dyDescent="0.25">
      <c r="A157" s="65" t="s">
        <v>1017</v>
      </c>
      <c r="B157" s="96" t="s">
        <v>1005</v>
      </c>
      <c r="C157" s="645">
        <v>0</v>
      </c>
      <c r="D157" s="504"/>
      <c r="E157" s="643"/>
      <c r="F157" s="643"/>
      <c r="G157" s="643"/>
    </row>
    <row r="158" spans="1:7" s="1" customFormat="1" ht="27.75" customHeight="1" x14ac:dyDescent="0.25">
      <c r="A158" s="65" t="s">
        <v>1018</v>
      </c>
      <c r="B158" s="96" t="s">
        <v>956</v>
      </c>
      <c r="C158" s="645">
        <v>0</v>
      </c>
      <c r="D158" s="504"/>
      <c r="E158" s="643"/>
      <c r="F158" s="643"/>
      <c r="G158" s="643"/>
    </row>
    <row r="159" spans="1:7" s="1" customFormat="1" x14ac:dyDescent="0.25">
      <c r="A159" s="65" t="s">
        <v>1019</v>
      </c>
      <c r="B159" s="96" t="s">
        <v>1006</v>
      </c>
      <c r="C159" s="645">
        <v>0</v>
      </c>
      <c r="D159" s="504"/>
      <c r="E159" s="643"/>
      <c r="F159" s="643"/>
      <c r="G159" s="643"/>
    </row>
    <row r="160" spans="1:7" s="1" customFormat="1" x14ac:dyDescent="0.25">
      <c r="A160" s="65" t="s">
        <v>1020</v>
      </c>
      <c r="B160" s="96" t="s">
        <v>1007</v>
      </c>
      <c r="C160" s="645">
        <v>0</v>
      </c>
      <c r="D160" s="504" t="s">
        <v>1063</v>
      </c>
      <c r="E160" s="643"/>
      <c r="F160" s="643"/>
      <c r="G160" s="643"/>
    </row>
    <row r="161" spans="1:7" s="1" customFormat="1" x14ac:dyDescent="0.25">
      <c r="A161" s="65" t="s">
        <v>1022</v>
      </c>
      <c r="B161" s="96" t="s">
        <v>1009</v>
      </c>
      <c r="C161" s="645">
        <v>0</v>
      </c>
      <c r="D161" s="504" t="s">
        <v>1064</v>
      </c>
      <c r="E161" s="643"/>
      <c r="F161" s="643"/>
      <c r="G161" s="643"/>
    </row>
    <row r="162" spans="1:7" s="1" customFormat="1" x14ac:dyDescent="0.25">
      <c r="A162" s="218">
        <v>4</v>
      </c>
      <c r="B162" s="610" t="s">
        <v>1065</v>
      </c>
      <c r="C162" s="219">
        <f>SUM(C163:C173)</f>
        <v>0</v>
      </c>
      <c r="D162" s="504"/>
      <c r="E162" s="608"/>
      <c r="F162" s="609"/>
      <c r="G162" s="609"/>
    </row>
    <row r="163" spans="1:7" s="1" customFormat="1" x14ac:dyDescent="0.25">
      <c r="A163" s="65" t="s">
        <v>171</v>
      </c>
      <c r="B163" s="96" t="s">
        <v>944</v>
      </c>
      <c r="C163" s="645">
        <v>0</v>
      </c>
      <c r="D163" s="504"/>
      <c r="E163" s="643"/>
      <c r="F163" s="643"/>
      <c r="G163" s="643"/>
    </row>
    <row r="164" spans="1:7" s="1" customFormat="1" x14ac:dyDescent="0.25">
      <c r="A164" s="65" t="s">
        <v>178</v>
      </c>
      <c r="B164" s="96" t="s">
        <v>1001</v>
      </c>
      <c r="C164" s="645">
        <v>0</v>
      </c>
      <c r="D164" s="504"/>
      <c r="E164" s="643"/>
      <c r="F164" s="643"/>
      <c r="G164" s="643"/>
    </row>
    <row r="165" spans="1:7" s="1" customFormat="1" x14ac:dyDescent="0.25">
      <c r="A165" s="65" t="s">
        <v>182</v>
      </c>
      <c r="B165" s="96" t="s">
        <v>1002</v>
      </c>
      <c r="C165" s="645">
        <v>0</v>
      </c>
      <c r="D165" s="504"/>
      <c r="E165" s="643"/>
      <c r="F165" s="643"/>
      <c r="G165" s="643"/>
    </row>
    <row r="166" spans="1:7" s="1" customFormat="1" x14ac:dyDescent="0.25">
      <c r="A166" s="65" t="s">
        <v>402</v>
      </c>
      <c r="B166" s="96" t="s">
        <v>1003</v>
      </c>
      <c r="C166" s="645">
        <v>0</v>
      </c>
      <c r="D166" s="504"/>
      <c r="E166" s="643"/>
      <c r="F166" s="643"/>
      <c r="G166" s="643"/>
    </row>
    <row r="167" spans="1:7" s="1" customFormat="1" x14ac:dyDescent="0.25">
      <c r="A167" s="65" t="s">
        <v>404</v>
      </c>
      <c r="B167" s="96" t="s">
        <v>1004</v>
      </c>
      <c r="C167" s="645">
        <v>0</v>
      </c>
      <c r="D167" s="504"/>
      <c r="E167" s="643"/>
      <c r="F167" s="643"/>
      <c r="G167" s="643"/>
    </row>
    <row r="168" spans="1:7" s="1" customFormat="1" x14ac:dyDescent="0.25">
      <c r="A168" s="65" t="s">
        <v>1025</v>
      </c>
      <c r="B168" s="96" t="s">
        <v>954</v>
      </c>
      <c r="C168" s="645">
        <v>0</v>
      </c>
      <c r="D168" s="504"/>
      <c r="E168" s="643"/>
      <c r="F168" s="643"/>
      <c r="G168" s="643"/>
    </row>
    <row r="169" spans="1:7" s="1" customFormat="1" x14ac:dyDescent="0.25">
      <c r="A169" s="65" t="s">
        <v>1026</v>
      </c>
      <c r="B169" s="96" t="s">
        <v>1005</v>
      </c>
      <c r="C169" s="645">
        <v>0</v>
      </c>
      <c r="D169" s="504"/>
      <c r="E169" s="643"/>
      <c r="F169" s="643"/>
      <c r="G169" s="643"/>
    </row>
    <row r="170" spans="1:7" s="1" customFormat="1" x14ac:dyDescent="0.25">
      <c r="A170" s="65" t="s">
        <v>1027</v>
      </c>
      <c r="B170" s="96" t="s">
        <v>956</v>
      </c>
      <c r="C170" s="645">
        <v>0</v>
      </c>
      <c r="D170" s="504"/>
      <c r="E170" s="643"/>
      <c r="F170" s="643"/>
      <c r="G170" s="643"/>
    </row>
    <row r="171" spans="1:7" s="1" customFormat="1" x14ac:dyDescent="0.25">
      <c r="A171" s="65" t="s">
        <v>1028</v>
      </c>
      <c r="B171" s="96" t="s">
        <v>1006</v>
      </c>
      <c r="C171" s="645">
        <v>0</v>
      </c>
      <c r="D171" s="504"/>
      <c r="E171" s="643"/>
      <c r="F171" s="643"/>
      <c r="G171" s="643"/>
    </row>
    <row r="172" spans="1:7" s="1" customFormat="1" x14ac:dyDescent="0.25">
      <c r="A172" s="65" t="s">
        <v>1029</v>
      </c>
      <c r="B172" s="96" t="s">
        <v>1007</v>
      </c>
      <c r="C172" s="645">
        <v>0</v>
      </c>
      <c r="D172" s="504" t="s">
        <v>1066</v>
      </c>
      <c r="E172" s="643"/>
      <c r="F172" s="643"/>
      <c r="G172" s="643"/>
    </row>
    <row r="173" spans="1:7" s="1" customFormat="1" x14ac:dyDescent="0.25">
      <c r="A173" s="65" t="s">
        <v>1031</v>
      </c>
      <c r="B173" s="96" t="s">
        <v>1009</v>
      </c>
      <c r="C173" s="645">
        <v>0</v>
      </c>
      <c r="D173" s="504" t="s">
        <v>1067</v>
      </c>
      <c r="E173" s="643"/>
      <c r="F173" s="643"/>
      <c r="G173" s="643"/>
    </row>
    <row r="174" spans="1:7" s="1" customFormat="1" x14ac:dyDescent="0.25">
      <c r="A174" s="218">
        <v>5</v>
      </c>
      <c r="B174" s="610" t="s">
        <v>1068</v>
      </c>
      <c r="C174" s="219">
        <f>SUM(C175:C185)</f>
        <v>0.2366164189468869</v>
      </c>
      <c r="D174" s="504"/>
      <c r="E174" s="608"/>
      <c r="F174" s="609"/>
      <c r="G174" s="609"/>
    </row>
    <row r="175" spans="1:7" s="1" customFormat="1" x14ac:dyDescent="0.25">
      <c r="A175" s="65" t="s">
        <v>187</v>
      </c>
      <c r="B175" s="96" t="s">
        <v>944</v>
      </c>
      <c r="C175" s="645">
        <v>0</v>
      </c>
      <c r="D175" s="504"/>
      <c r="E175" s="643"/>
      <c r="F175" s="643"/>
      <c r="G175" s="643"/>
    </row>
    <row r="176" spans="1:7" s="1" customFormat="1" x14ac:dyDescent="0.25">
      <c r="A176" s="65" t="s">
        <v>189</v>
      </c>
      <c r="B176" s="96" t="s">
        <v>1001</v>
      </c>
      <c r="C176" s="645">
        <v>0</v>
      </c>
      <c r="D176" s="504"/>
      <c r="E176" s="643"/>
      <c r="F176" s="643"/>
      <c r="G176" s="643"/>
    </row>
    <row r="177" spans="1:7" s="1" customFormat="1" x14ac:dyDescent="0.25">
      <c r="A177" s="65" t="s">
        <v>336</v>
      </c>
      <c r="B177" s="96" t="s">
        <v>1002</v>
      </c>
      <c r="C177" s="645">
        <v>0</v>
      </c>
      <c r="D177" s="504"/>
      <c r="E177" s="643"/>
      <c r="F177" s="643"/>
      <c r="G177" s="643"/>
    </row>
    <row r="178" spans="1:7" s="1" customFormat="1" x14ac:dyDescent="0.25">
      <c r="A178" s="65" t="s">
        <v>338</v>
      </c>
      <c r="B178" s="96" t="s">
        <v>1003</v>
      </c>
      <c r="C178" s="645">
        <v>0</v>
      </c>
      <c r="D178" s="504"/>
      <c r="E178" s="643"/>
      <c r="F178" s="643"/>
      <c r="G178" s="643"/>
    </row>
    <row r="179" spans="1:7" s="1" customFormat="1" x14ac:dyDescent="0.25">
      <c r="A179" s="65" t="s">
        <v>408</v>
      </c>
      <c r="B179" s="96" t="s">
        <v>1004</v>
      </c>
      <c r="C179" s="645">
        <v>0</v>
      </c>
      <c r="D179" s="504"/>
      <c r="E179" s="643"/>
      <c r="F179" s="643"/>
      <c r="G179" s="643"/>
    </row>
    <row r="180" spans="1:7" s="1" customFormat="1" x14ac:dyDescent="0.25">
      <c r="A180" s="65" t="s">
        <v>1069</v>
      </c>
      <c r="B180" s="96" t="s">
        <v>954</v>
      </c>
      <c r="C180" s="645">
        <v>0</v>
      </c>
      <c r="D180" s="504"/>
      <c r="E180" s="643"/>
      <c r="F180" s="643"/>
      <c r="G180" s="643"/>
    </row>
    <row r="181" spans="1:7" s="1" customFormat="1" x14ac:dyDescent="0.25">
      <c r="A181" s="65" t="s">
        <v>1070</v>
      </c>
      <c r="B181" s="96" t="s">
        <v>1005</v>
      </c>
      <c r="C181" s="645">
        <v>0</v>
      </c>
      <c r="D181" s="504"/>
      <c r="E181" s="643"/>
      <c r="F181" s="643"/>
      <c r="G181" s="643"/>
    </row>
    <row r="182" spans="1:7" s="1" customFormat="1" x14ac:dyDescent="0.25">
      <c r="A182" s="65" t="s">
        <v>1071</v>
      </c>
      <c r="B182" s="96" t="s">
        <v>956</v>
      </c>
      <c r="C182" s="645">
        <v>0</v>
      </c>
      <c r="D182" s="504"/>
      <c r="E182" s="643"/>
      <c r="F182" s="643"/>
      <c r="G182" s="643"/>
    </row>
    <row r="183" spans="1:7" s="1" customFormat="1" x14ac:dyDescent="0.25">
      <c r="A183" s="65" t="s">
        <v>1072</v>
      </c>
      <c r="B183" s="96" t="s">
        <v>1006</v>
      </c>
      <c r="C183" s="645">
        <v>0</v>
      </c>
      <c r="D183" s="504"/>
      <c r="E183" s="643"/>
      <c r="F183" s="643"/>
      <c r="G183" s="643"/>
    </row>
    <row r="184" spans="1:7" s="1" customFormat="1" x14ac:dyDescent="0.25">
      <c r="A184" s="65" t="s">
        <v>1073</v>
      </c>
      <c r="B184" s="96" t="s">
        <v>1007</v>
      </c>
      <c r="C184" s="645">
        <v>0</v>
      </c>
      <c r="D184" s="612" t="s">
        <v>1074</v>
      </c>
      <c r="E184" s="643"/>
      <c r="F184" s="643"/>
      <c r="G184" s="643"/>
    </row>
    <row r="185" spans="1:7" s="1" customFormat="1" ht="15.75" thickBot="1" x14ac:dyDescent="0.3">
      <c r="A185" s="109" t="s">
        <v>1075</v>
      </c>
      <c r="B185" s="96" t="s">
        <v>1009</v>
      </c>
      <c r="C185" s="646">
        <v>0.2366164189468869</v>
      </c>
      <c r="D185" s="616" t="s">
        <v>1076</v>
      </c>
      <c r="E185" s="643"/>
      <c r="F185" s="643"/>
      <c r="G185" s="643"/>
    </row>
    <row r="186" spans="1:7" s="1" customFormat="1" x14ac:dyDescent="0.25">
      <c r="A186" s="249" t="s">
        <v>546</v>
      </c>
      <c r="B186" s="280" t="s">
        <v>1077</v>
      </c>
      <c r="C186" s="647">
        <f>SUM(C187:C197)</f>
        <v>158.70567182897472</v>
      </c>
      <c r="D186" s="639"/>
      <c r="E186" s="637"/>
      <c r="F186" s="638"/>
      <c r="G186" s="638"/>
    </row>
    <row r="187" spans="1:7" s="1" customFormat="1" x14ac:dyDescent="0.25">
      <c r="A187" s="218" t="s">
        <v>1078</v>
      </c>
      <c r="B187" s="96" t="s">
        <v>944</v>
      </c>
      <c r="C187" s="642">
        <v>33.71602</v>
      </c>
      <c r="D187" s="504"/>
      <c r="E187" s="643"/>
      <c r="F187" s="643"/>
      <c r="G187" s="643"/>
    </row>
    <row r="188" spans="1:7" s="1" customFormat="1" x14ac:dyDescent="0.25">
      <c r="A188" s="218" t="s">
        <v>1079</v>
      </c>
      <c r="B188" s="96" t="s">
        <v>1001</v>
      </c>
      <c r="C188" s="642">
        <v>2.9065500000000002</v>
      </c>
      <c r="D188" s="504"/>
      <c r="E188" s="643"/>
      <c r="F188" s="643"/>
      <c r="G188" s="643"/>
    </row>
    <row r="189" spans="1:7" s="1" customFormat="1" x14ac:dyDescent="0.25">
      <c r="A189" s="218" t="s">
        <v>1080</v>
      </c>
      <c r="B189" s="96" t="s">
        <v>1002</v>
      </c>
      <c r="C189" s="642">
        <v>21.508490000000002</v>
      </c>
      <c r="D189" s="504"/>
      <c r="E189" s="643"/>
      <c r="F189" s="643"/>
      <c r="G189" s="643"/>
    </row>
    <row r="190" spans="1:7" s="1" customFormat="1" x14ac:dyDescent="0.25">
      <c r="A190" s="218" t="s">
        <v>1081</v>
      </c>
      <c r="B190" s="96" t="s">
        <v>1003</v>
      </c>
      <c r="C190" s="642">
        <v>28.390889999999999</v>
      </c>
      <c r="D190" s="504"/>
      <c r="E190" s="643"/>
      <c r="F190" s="643"/>
      <c r="G190" s="643"/>
    </row>
    <row r="191" spans="1:7" s="1" customFormat="1" x14ac:dyDescent="0.25">
      <c r="A191" s="218" t="s">
        <v>1082</v>
      </c>
      <c r="B191" s="96" t="s">
        <v>1004</v>
      </c>
      <c r="C191" s="642">
        <v>71.481340000000003</v>
      </c>
      <c r="D191" s="504"/>
      <c r="E191" s="643"/>
      <c r="F191" s="643"/>
      <c r="G191" s="643"/>
    </row>
    <row r="192" spans="1:7" s="1" customFormat="1" x14ac:dyDescent="0.25">
      <c r="A192" s="218" t="s">
        <v>1083</v>
      </c>
      <c r="B192" s="96" t="s">
        <v>954</v>
      </c>
      <c r="C192" s="642">
        <v>0</v>
      </c>
      <c r="D192" s="504"/>
      <c r="E192" s="643"/>
      <c r="F192" s="643"/>
      <c r="G192" s="643"/>
    </row>
    <row r="193" spans="1:7" s="1" customFormat="1" x14ac:dyDescent="0.25">
      <c r="A193" s="218" t="s">
        <v>1084</v>
      </c>
      <c r="B193" s="96" t="s">
        <v>1005</v>
      </c>
      <c r="C193" s="642">
        <v>0</v>
      </c>
      <c r="D193" s="504"/>
      <c r="E193" s="643"/>
      <c r="F193" s="643"/>
      <c r="G193" s="643"/>
    </row>
    <row r="194" spans="1:7" s="1" customFormat="1" x14ac:dyDescent="0.25">
      <c r="A194" s="218" t="s">
        <v>1085</v>
      </c>
      <c r="B194" s="96" t="s">
        <v>956</v>
      </c>
      <c r="C194" s="642">
        <v>0</v>
      </c>
      <c r="D194" s="504"/>
      <c r="E194" s="643"/>
      <c r="F194" s="643"/>
      <c r="G194" s="643"/>
    </row>
    <row r="195" spans="1:7" s="1" customFormat="1" x14ac:dyDescent="0.25">
      <c r="A195" s="218" t="s">
        <v>1086</v>
      </c>
      <c r="B195" s="96" t="s">
        <v>1006</v>
      </c>
      <c r="C195" s="642">
        <v>0</v>
      </c>
      <c r="D195" s="504"/>
      <c r="E195" s="643"/>
      <c r="F195" s="643"/>
      <c r="G195" s="643"/>
    </row>
    <row r="196" spans="1:7" s="1" customFormat="1" x14ac:dyDescent="0.25">
      <c r="A196" s="218" t="s">
        <v>1087</v>
      </c>
      <c r="B196" s="96" t="s">
        <v>1007</v>
      </c>
      <c r="C196" s="642">
        <v>0</v>
      </c>
      <c r="D196" s="612" t="s">
        <v>1088</v>
      </c>
      <c r="E196" s="643"/>
      <c r="F196" s="643"/>
      <c r="G196" s="643"/>
    </row>
    <row r="197" spans="1:7" s="1" customFormat="1" ht="15.75" thickBot="1" x14ac:dyDescent="0.3">
      <c r="A197" s="613" t="s">
        <v>1089</v>
      </c>
      <c r="B197" s="96" t="s">
        <v>1009</v>
      </c>
      <c r="C197" s="644">
        <v>0.7023818289747189</v>
      </c>
      <c r="D197" s="616" t="s">
        <v>1090</v>
      </c>
      <c r="E197" s="643"/>
      <c r="F197" s="643"/>
      <c r="G197" s="643"/>
    </row>
    <row r="198" spans="1:7" s="1" customFormat="1" x14ac:dyDescent="0.25">
      <c r="A198" s="249" t="s">
        <v>548</v>
      </c>
      <c r="B198" s="280" t="s">
        <v>1091</v>
      </c>
      <c r="C198" s="647">
        <f>SUM(C199,C200,C201,C203)</f>
        <v>0</v>
      </c>
      <c r="D198" s="639"/>
      <c r="E198" s="637"/>
      <c r="F198" s="638"/>
      <c r="G198" s="638"/>
    </row>
    <row r="199" spans="1:7" s="1" customFormat="1" x14ac:dyDescent="0.25">
      <c r="A199" s="218" t="s">
        <v>1092</v>
      </c>
      <c r="B199" s="96" t="s">
        <v>1093</v>
      </c>
      <c r="C199" s="642">
        <v>0</v>
      </c>
      <c r="D199" s="504"/>
      <c r="E199" s="643"/>
      <c r="F199" s="643"/>
      <c r="G199" s="643"/>
    </row>
    <row r="200" spans="1:7" s="1" customFormat="1" x14ac:dyDescent="0.25">
      <c r="A200" s="218" t="s">
        <v>1094</v>
      </c>
      <c r="B200" s="96" t="s">
        <v>1004</v>
      </c>
      <c r="C200" s="642">
        <v>0</v>
      </c>
      <c r="D200" s="504"/>
      <c r="E200" s="643"/>
      <c r="F200" s="643"/>
      <c r="G200" s="643"/>
    </row>
    <row r="201" spans="1:7" s="1" customFormat="1" x14ac:dyDescent="0.25">
      <c r="A201" s="218" t="s">
        <v>1095</v>
      </c>
      <c r="B201" s="96" t="s">
        <v>954</v>
      </c>
      <c r="C201" s="642">
        <v>0</v>
      </c>
      <c r="D201" s="504"/>
      <c r="E201" s="643"/>
      <c r="F201" s="643"/>
      <c r="G201" s="643"/>
    </row>
    <row r="202" spans="1:7" s="1" customFormat="1" x14ac:dyDescent="0.25">
      <c r="A202" s="648" t="s">
        <v>1096</v>
      </c>
      <c r="B202" s="649" t="s">
        <v>1097</v>
      </c>
      <c r="C202" s="650">
        <v>0</v>
      </c>
      <c r="D202" s="651"/>
      <c r="E202" s="643"/>
      <c r="F202" s="643"/>
      <c r="G202" s="643"/>
    </row>
    <row r="203" spans="1:7" s="1" customFormat="1" ht="15.75" thickBot="1" x14ac:dyDescent="0.3">
      <c r="A203" s="613" t="s">
        <v>1098</v>
      </c>
      <c r="B203" s="652" t="s">
        <v>1005</v>
      </c>
      <c r="C203" s="644">
        <v>0</v>
      </c>
      <c r="D203" s="508"/>
      <c r="E203" s="643"/>
      <c r="F203" s="643"/>
      <c r="G203" s="643"/>
    </row>
    <row r="204" spans="1:7" s="1" customFormat="1" x14ac:dyDescent="0.25">
      <c r="A204" s="249" t="s">
        <v>550</v>
      </c>
      <c r="B204" s="280" t="s">
        <v>1099</v>
      </c>
      <c r="C204" s="251">
        <f>SUM(C205:C215)</f>
        <v>42.529880229927834</v>
      </c>
      <c r="D204" s="623"/>
      <c r="E204" s="608"/>
      <c r="F204" s="609"/>
      <c r="G204" s="609"/>
    </row>
    <row r="205" spans="1:7" s="1" customFormat="1" x14ac:dyDescent="0.25">
      <c r="A205" s="218" t="s">
        <v>1100</v>
      </c>
      <c r="B205" s="96" t="s">
        <v>1101</v>
      </c>
      <c r="C205" s="645">
        <v>0</v>
      </c>
      <c r="D205" s="653"/>
      <c r="E205" s="608"/>
      <c r="F205" s="609"/>
      <c r="G205" s="609"/>
    </row>
    <row r="206" spans="1:7" s="1" customFormat="1" x14ac:dyDescent="0.25">
      <c r="A206" s="235" t="s">
        <v>1102</v>
      </c>
      <c r="B206" s="96" t="s">
        <v>946</v>
      </c>
      <c r="C206" s="645">
        <v>0</v>
      </c>
      <c r="D206" s="653"/>
      <c r="E206" s="608"/>
      <c r="F206" s="609"/>
      <c r="G206" s="609"/>
    </row>
    <row r="207" spans="1:7" s="1" customFormat="1" x14ac:dyDescent="0.25">
      <c r="A207" s="218" t="s">
        <v>1103</v>
      </c>
      <c r="B207" s="96" t="s">
        <v>1104</v>
      </c>
      <c r="C207" s="645">
        <v>4.1693300000000004</v>
      </c>
      <c r="D207" s="504"/>
      <c r="E207" s="643"/>
      <c r="F207" s="643"/>
      <c r="G207" s="643"/>
    </row>
    <row r="208" spans="1:7" s="1" customFormat="1" x14ac:dyDescent="0.25">
      <c r="A208" s="218" t="s">
        <v>1105</v>
      </c>
      <c r="B208" s="96" t="s">
        <v>950</v>
      </c>
      <c r="C208" s="645">
        <v>0</v>
      </c>
      <c r="D208" s="504"/>
      <c r="E208" s="643"/>
      <c r="F208" s="643"/>
      <c r="G208" s="643"/>
    </row>
    <row r="209" spans="1:7" s="1" customFormat="1" x14ac:dyDescent="0.25">
      <c r="A209" s="218" t="s">
        <v>1106</v>
      </c>
      <c r="B209" s="96" t="s">
        <v>1004</v>
      </c>
      <c r="C209" s="645">
        <v>0</v>
      </c>
      <c r="D209" s="504"/>
      <c r="E209" s="643"/>
      <c r="F209" s="643"/>
      <c r="G209" s="643"/>
    </row>
    <row r="210" spans="1:7" s="1" customFormat="1" x14ac:dyDescent="0.25">
      <c r="A210" s="218" t="s">
        <v>1107</v>
      </c>
      <c r="B210" s="96" t="s">
        <v>954</v>
      </c>
      <c r="C210" s="645">
        <v>0</v>
      </c>
      <c r="D210" s="504"/>
      <c r="E210" s="643"/>
      <c r="F210" s="643"/>
      <c r="G210" s="643"/>
    </row>
    <row r="211" spans="1:7" s="1" customFormat="1" x14ac:dyDescent="0.25">
      <c r="A211" s="218" t="s">
        <v>1108</v>
      </c>
      <c r="B211" s="96" t="s">
        <v>1005</v>
      </c>
      <c r="C211" s="645">
        <v>0</v>
      </c>
      <c r="D211" s="504"/>
      <c r="E211" s="643"/>
      <c r="F211" s="643"/>
      <c r="G211" s="643"/>
    </row>
    <row r="212" spans="1:7" s="1" customFormat="1" x14ac:dyDescent="0.25">
      <c r="A212" s="218" t="s">
        <v>1109</v>
      </c>
      <c r="B212" s="96" t="s">
        <v>956</v>
      </c>
      <c r="C212" s="645">
        <v>4.3249200000000005</v>
      </c>
      <c r="D212" s="504"/>
      <c r="E212" s="643"/>
      <c r="F212" s="643"/>
      <c r="G212" s="643"/>
    </row>
    <row r="213" spans="1:7" s="1" customFormat="1" x14ac:dyDescent="0.25">
      <c r="A213" s="218" t="s">
        <v>1110</v>
      </c>
      <c r="B213" s="96" t="s">
        <v>1006</v>
      </c>
      <c r="C213" s="645">
        <v>33.121760000000002</v>
      </c>
      <c r="D213" s="504"/>
      <c r="E213" s="643"/>
      <c r="F213" s="643"/>
      <c r="G213" s="643"/>
    </row>
    <row r="214" spans="1:7" s="1" customFormat="1" x14ac:dyDescent="0.25">
      <c r="A214" s="218" t="s">
        <v>1111</v>
      </c>
      <c r="B214" s="96" t="s">
        <v>1007</v>
      </c>
      <c r="C214" s="645">
        <v>0</v>
      </c>
      <c r="D214" s="612" t="s">
        <v>1112</v>
      </c>
      <c r="E214" s="643"/>
      <c r="F214" s="643"/>
      <c r="G214" s="643"/>
    </row>
    <row r="215" spans="1:7" s="1" customFormat="1" ht="15.75" thickBot="1" x14ac:dyDescent="0.3">
      <c r="A215" s="613" t="s">
        <v>1113</v>
      </c>
      <c r="B215" s="96" t="s">
        <v>1009</v>
      </c>
      <c r="C215" s="645">
        <v>0.91387022992782929</v>
      </c>
      <c r="D215" s="616" t="s">
        <v>1114</v>
      </c>
      <c r="E215" s="643"/>
      <c r="F215" s="643"/>
      <c r="G215" s="643"/>
    </row>
    <row r="216" spans="1:7" s="1" customFormat="1" x14ac:dyDescent="0.25">
      <c r="A216" s="249" t="s">
        <v>552</v>
      </c>
      <c r="B216" s="280" t="s">
        <v>1115</v>
      </c>
      <c r="C216" s="647">
        <f>SUM(C217:C227)</f>
        <v>0</v>
      </c>
      <c r="D216" s="623"/>
      <c r="E216" s="608"/>
      <c r="F216" s="609"/>
      <c r="G216" s="609"/>
    </row>
    <row r="217" spans="1:7" s="1" customFormat="1" x14ac:dyDescent="0.25">
      <c r="A217" s="235" t="s">
        <v>1116</v>
      </c>
      <c r="B217" s="96" t="s">
        <v>1117</v>
      </c>
      <c r="C217" s="654">
        <v>0</v>
      </c>
      <c r="D217" s="504"/>
      <c r="E217" s="608"/>
      <c r="F217" s="609"/>
      <c r="G217" s="609"/>
    </row>
    <row r="218" spans="1:7" s="1" customFormat="1" x14ac:dyDescent="0.25">
      <c r="A218" s="235" t="s">
        <v>1118</v>
      </c>
      <c r="B218" s="96" t="s">
        <v>1001</v>
      </c>
      <c r="C218" s="654">
        <v>0</v>
      </c>
      <c r="D218" s="504"/>
      <c r="E218" s="608"/>
      <c r="F218" s="609"/>
      <c r="G218" s="609"/>
    </row>
    <row r="219" spans="1:7" s="1" customFormat="1" x14ac:dyDescent="0.25">
      <c r="A219" s="218" t="s">
        <v>1119</v>
      </c>
      <c r="B219" s="96" t="s">
        <v>1120</v>
      </c>
      <c r="C219" s="654">
        <v>0</v>
      </c>
      <c r="D219" s="504"/>
      <c r="E219" s="655"/>
      <c r="F219" s="655"/>
      <c r="G219" s="655"/>
    </row>
    <row r="220" spans="1:7" s="1" customFormat="1" x14ac:dyDescent="0.25">
      <c r="A220" s="218" t="s">
        <v>1121</v>
      </c>
      <c r="B220" s="96" t="s">
        <v>1003</v>
      </c>
      <c r="C220" s="654">
        <v>0</v>
      </c>
      <c r="D220" s="504"/>
      <c r="E220" s="655"/>
      <c r="F220" s="655"/>
      <c r="G220" s="655"/>
    </row>
    <row r="221" spans="1:7" s="1" customFormat="1" x14ac:dyDescent="0.25">
      <c r="A221" s="218" t="s">
        <v>1122</v>
      </c>
      <c r="B221" s="96" t="s">
        <v>1004</v>
      </c>
      <c r="C221" s="654">
        <v>0</v>
      </c>
      <c r="D221" s="504"/>
      <c r="E221" s="655"/>
      <c r="F221" s="655"/>
      <c r="G221" s="655"/>
    </row>
    <row r="222" spans="1:7" s="1" customFormat="1" x14ac:dyDescent="0.25">
      <c r="A222" s="218" t="s">
        <v>1123</v>
      </c>
      <c r="B222" s="96" t="s">
        <v>954</v>
      </c>
      <c r="C222" s="654">
        <v>0</v>
      </c>
      <c r="D222" s="504"/>
      <c r="E222" s="655"/>
      <c r="F222" s="655"/>
      <c r="G222" s="655"/>
    </row>
    <row r="223" spans="1:7" s="1" customFormat="1" x14ac:dyDescent="0.25">
      <c r="A223" s="218" t="s">
        <v>1124</v>
      </c>
      <c r="B223" s="96" t="s">
        <v>1005</v>
      </c>
      <c r="C223" s="654">
        <v>0</v>
      </c>
      <c r="D223" s="504"/>
      <c r="E223" s="655"/>
      <c r="F223" s="655"/>
      <c r="G223" s="655"/>
    </row>
    <row r="224" spans="1:7" s="1" customFormat="1" x14ac:dyDescent="0.25">
      <c r="A224" s="218" t="s">
        <v>1125</v>
      </c>
      <c r="B224" s="96" t="s">
        <v>956</v>
      </c>
      <c r="C224" s="654">
        <v>0</v>
      </c>
      <c r="D224" s="504"/>
      <c r="E224" s="655"/>
      <c r="F224" s="655"/>
      <c r="G224" s="655"/>
    </row>
    <row r="225" spans="1:7" s="1" customFormat="1" x14ac:dyDescent="0.25">
      <c r="A225" s="218" t="s">
        <v>1126</v>
      </c>
      <c r="B225" s="96" t="s">
        <v>1006</v>
      </c>
      <c r="C225" s="654">
        <v>0</v>
      </c>
      <c r="D225" s="504"/>
      <c r="E225" s="655"/>
      <c r="F225" s="655"/>
      <c r="G225" s="655"/>
    </row>
    <row r="226" spans="1:7" s="1" customFormat="1" x14ac:dyDescent="0.25">
      <c r="A226" s="218" t="s">
        <v>1127</v>
      </c>
      <c r="B226" s="96" t="s">
        <v>1007</v>
      </c>
      <c r="C226" s="654">
        <v>0</v>
      </c>
      <c r="D226" s="612" t="s">
        <v>1128</v>
      </c>
      <c r="E226" s="655"/>
      <c r="F226" s="655"/>
      <c r="G226" s="655"/>
    </row>
    <row r="227" spans="1:7" s="1" customFormat="1" ht="15.75" thickBot="1" x14ac:dyDescent="0.3">
      <c r="A227" s="613" t="s">
        <v>1129</v>
      </c>
      <c r="B227" s="96" t="s">
        <v>1009</v>
      </c>
      <c r="C227" s="654">
        <v>0</v>
      </c>
      <c r="D227" s="616" t="s">
        <v>1130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1131</v>
      </c>
      <c r="C228" s="647">
        <f>SUM(C229:C231)</f>
        <v>16.260359999999999</v>
      </c>
      <c r="D228" s="623"/>
      <c r="E228" s="608"/>
      <c r="F228" s="609"/>
      <c r="G228" s="609"/>
    </row>
    <row r="229" spans="1:7" s="1" customFormat="1" x14ac:dyDescent="0.25">
      <c r="A229" s="218" t="s">
        <v>1132</v>
      </c>
      <c r="B229" s="96" t="s">
        <v>1133</v>
      </c>
      <c r="C229" s="629">
        <v>6.5041400000000005</v>
      </c>
      <c r="D229" s="504"/>
      <c r="E229" s="655"/>
      <c r="F229" s="655"/>
      <c r="G229" s="655"/>
    </row>
    <row r="230" spans="1:7" s="1" customFormat="1" x14ac:dyDescent="0.25">
      <c r="A230" s="218" t="s">
        <v>1134</v>
      </c>
      <c r="B230" s="96" t="s">
        <v>1004</v>
      </c>
      <c r="C230" s="629">
        <v>9.756219999999999</v>
      </c>
      <c r="D230" s="504"/>
      <c r="E230" s="655"/>
      <c r="F230" s="655"/>
      <c r="G230" s="655"/>
    </row>
    <row r="231" spans="1:7" s="1" customFormat="1" ht="15.75" thickBot="1" x14ac:dyDescent="0.3">
      <c r="A231" s="613" t="s">
        <v>1135</v>
      </c>
      <c r="B231" s="652" t="s">
        <v>1005</v>
      </c>
      <c r="C231" s="632">
        <v>0</v>
      </c>
      <c r="D231" s="508"/>
      <c r="E231" s="655"/>
      <c r="F231" s="655"/>
      <c r="G231" s="655"/>
    </row>
    <row r="232" spans="1:7" s="1" customFormat="1" x14ac:dyDescent="0.25">
      <c r="A232" s="249" t="s">
        <v>556</v>
      </c>
      <c r="B232" s="656" t="s">
        <v>1136</v>
      </c>
      <c r="C232" s="647">
        <f>SUM(C233:C243)</f>
        <v>0.76464736198891636</v>
      </c>
      <c r="D232" s="657"/>
      <c r="E232" s="54"/>
      <c r="F232" s="54"/>
      <c r="G232" s="54"/>
    </row>
    <row r="233" spans="1:7" s="1" customFormat="1" x14ac:dyDescent="0.25">
      <c r="A233" s="658" t="s">
        <v>1137</v>
      </c>
      <c r="B233" s="96" t="s">
        <v>944</v>
      </c>
      <c r="C233" s="629">
        <v>0</v>
      </c>
      <c r="D233" s="504"/>
      <c r="E233" s="54"/>
      <c r="F233" s="54"/>
      <c r="G233" s="54"/>
    </row>
    <row r="234" spans="1:7" s="1" customFormat="1" x14ac:dyDescent="0.25">
      <c r="A234" s="658" t="s">
        <v>1138</v>
      </c>
      <c r="B234" s="96" t="s">
        <v>1001</v>
      </c>
      <c r="C234" s="629">
        <v>0</v>
      </c>
      <c r="D234" s="504"/>
      <c r="E234" s="54"/>
      <c r="F234" s="54"/>
      <c r="G234" s="54"/>
    </row>
    <row r="235" spans="1:7" s="1" customFormat="1" x14ac:dyDescent="0.25">
      <c r="A235" s="658" t="s">
        <v>1139</v>
      </c>
      <c r="B235" s="96" t="s">
        <v>1002</v>
      </c>
      <c r="C235" s="629">
        <v>0</v>
      </c>
      <c r="D235" s="504"/>
      <c r="E235" s="54"/>
      <c r="F235" s="54"/>
      <c r="G235" s="54"/>
    </row>
    <row r="236" spans="1:7" s="1" customFormat="1" x14ac:dyDescent="0.25">
      <c r="A236" s="658" t="s">
        <v>1140</v>
      </c>
      <c r="B236" s="96" t="s">
        <v>1003</v>
      </c>
      <c r="C236" s="629">
        <v>0</v>
      </c>
      <c r="D236" s="504"/>
      <c r="E236" s="54"/>
      <c r="F236" s="54"/>
      <c r="G236" s="54"/>
    </row>
    <row r="237" spans="1:7" s="1" customFormat="1" x14ac:dyDescent="0.25">
      <c r="A237" s="658" t="s">
        <v>1141</v>
      </c>
      <c r="B237" s="96" t="s">
        <v>1004</v>
      </c>
      <c r="C237" s="629">
        <v>0</v>
      </c>
      <c r="D237" s="504"/>
      <c r="E237" s="54"/>
      <c r="F237" s="54"/>
      <c r="G237" s="54"/>
    </row>
    <row r="238" spans="1:7" s="1" customFormat="1" x14ac:dyDescent="0.25">
      <c r="A238" s="658" t="s">
        <v>1142</v>
      </c>
      <c r="B238" s="96" t="s">
        <v>954</v>
      </c>
      <c r="C238" s="629">
        <v>0</v>
      </c>
      <c r="D238" s="504"/>
      <c r="E238" s="54"/>
      <c r="F238" s="54"/>
      <c r="G238" s="54"/>
    </row>
    <row r="239" spans="1:7" s="1" customFormat="1" x14ac:dyDescent="0.25">
      <c r="A239" s="658" t="s">
        <v>1143</v>
      </c>
      <c r="B239" s="96" t="s">
        <v>1005</v>
      </c>
      <c r="C239" s="629">
        <v>0</v>
      </c>
      <c r="D239" s="504"/>
      <c r="E239" s="54"/>
      <c r="F239" s="54"/>
      <c r="G239" s="54"/>
    </row>
    <row r="240" spans="1:7" s="1" customFormat="1" x14ac:dyDescent="0.25">
      <c r="A240" s="218" t="s">
        <v>1144</v>
      </c>
      <c r="B240" s="96" t="s">
        <v>956</v>
      </c>
      <c r="C240" s="629">
        <v>0</v>
      </c>
      <c r="D240" s="504"/>
      <c r="E240" s="54"/>
      <c r="F240" s="54"/>
      <c r="G240" s="54"/>
    </row>
    <row r="241" spans="1:7" s="1" customFormat="1" x14ac:dyDescent="0.25">
      <c r="A241" s="218" t="s">
        <v>1145</v>
      </c>
      <c r="B241" s="96" t="s">
        <v>1006</v>
      </c>
      <c r="C241" s="629">
        <v>0</v>
      </c>
      <c r="D241" s="504"/>
      <c r="E241" s="54"/>
      <c r="F241" s="54"/>
      <c r="G241" s="54"/>
    </row>
    <row r="242" spans="1:7" s="1" customFormat="1" x14ac:dyDescent="0.25">
      <c r="A242" s="218" t="s">
        <v>1146</v>
      </c>
      <c r="B242" s="96" t="s">
        <v>1007</v>
      </c>
      <c r="C242" s="629">
        <v>0</v>
      </c>
      <c r="D242" s="612" t="s">
        <v>1147</v>
      </c>
      <c r="E242" s="54"/>
      <c r="F242" s="54"/>
      <c r="G242" s="54"/>
    </row>
    <row r="243" spans="1:7" s="1" customFormat="1" ht="15.75" thickBot="1" x14ac:dyDescent="0.3">
      <c r="A243" s="613" t="s">
        <v>1148</v>
      </c>
      <c r="B243" s="96" t="s">
        <v>1009</v>
      </c>
      <c r="C243" s="632">
        <v>0.76464736198891636</v>
      </c>
      <c r="D243" s="616" t="s">
        <v>1149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1150</v>
      </c>
      <c r="C244" s="251">
        <f>SUM(C245:C255)</f>
        <v>26.437129652312784</v>
      </c>
      <c r="D244" s="623"/>
      <c r="E244" s="608"/>
      <c r="F244" s="609"/>
      <c r="G244" s="609"/>
    </row>
    <row r="245" spans="1:7" s="1" customFormat="1" x14ac:dyDescent="0.25">
      <c r="A245" s="218" t="s">
        <v>1151</v>
      </c>
      <c r="B245" s="96" t="s">
        <v>944</v>
      </c>
      <c r="C245" s="282">
        <v>0</v>
      </c>
      <c r="D245" s="504"/>
      <c r="E245" s="655"/>
      <c r="F245" s="655"/>
      <c r="G245" s="655"/>
    </row>
    <row r="246" spans="1:7" s="1" customFormat="1" x14ac:dyDescent="0.25">
      <c r="A246" s="218" t="s">
        <v>1152</v>
      </c>
      <c r="B246" s="96" t="s">
        <v>1001</v>
      </c>
      <c r="C246" s="282">
        <v>0</v>
      </c>
      <c r="D246" s="504"/>
      <c r="E246" s="655"/>
      <c r="F246" s="655"/>
      <c r="G246" s="655"/>
    </row>
    <row r="247" spans="1:7" s="1" customFormat="1" x14ac:dyDescent="0.25">
      <c r="A247" s="218" t="s">
        <v>1153</v>
      </c>
      <c r="B247" s="96" t="s">
        <v>1002</v>
      </c>
      <c r="C247" s="282">
        <v>0</v>
      </c>
      <c r="D247" s="504"/>
      <c r="E247" s="655"/>
      <c r="F247" s="655"/>
      <c r="G247" s="655"/>
    </row>
    <row r="248" spans="1:7" s="1" customFormat="1" x14ac:dyDescent="0.25">
      <c r="A248" s="218" t="s">
        <v>1154</v>
      </c>
      <c r="B248" s="96" t="s">
        <v>1003</v>
      </c>
      <c r="C248" s="282">
        <v>0</v>
      </c>
      <c r="D248" s="504"/>
      <c r="E248" s="655"/>
      <c r="F248" s="655"/>
      <c r="G248" s="655"/>
    </row>
    <row r="249" spans="1:7" s="1" customFormat="1" x14ac:dyDescent="0.25">
      <c r="A249" s="218" t="s">
        <v>1155</v>
      </c>
      <c r="B249" s="96" t="s">
        <v>1004</v>
      </c>
      <c r="C249" s="282">
        <v>0</v>
      </c>
      <c r="D249" s="504"/>
      <c r="E249" s="655"/>
      <c r="F249" s="655"/>
      <c r="G249" s="655"/>
    </row>
    <row r="250" spans="1:7" s="1" customFormat="1" x14ac:dyDescent="0.25">
      <c r="A250" s="218" t="s">
        <v>1156</v>
      </c>
      <c r="B250" s="96" t="s">
        <v>954</v>
      </c>
      <c r="C250" s="282">
        <v>0</v>
      </c>
      <c r="D250" s="504"/>
      <c r="E250" s="655"/>
      <c r="F250" s="655"/>
      <c r="G250" s="655"/>
    </row>
    <row r="251" spans="1:7" s="1" customFormat="1" x14ac:dyDescent="0.25">
      <c r="A251" s="218" t="s">
        <v>1157</v>
      </c>
      <c r="B251" s="96" t="s">
        <v>1005</v>
      </c>
      <c r="C251" s="282">
        <v>0</v>
      </c>
      <c r="D251" s="504"/>
      <c r="E251" s="655"/>
      <c r="F251" s="655"/>
      <c r="G251" s="655"/>
    </row>
    <row r="252" spans="1:7" s="1" customFormat="1" x14ac:dyDescent="0.25">
      <c r="A252" s="218" t="s">
        <v>1158</v>
      </c>
      <c r="B252" s="96" t="s">
        <v>956</v>
      </c>
      <c r="C252" s="282">
        <v>17.737470000000002</v>
      </c>
      <c r="D252" s="504"/>
      <c r="E252" s="655"/>
      <c r="F252" s="655"/>
      <c r="G252" s="655"/>
    </row>
    <row r="253" spans="1:7" s="1" customFormat="1" x14ac:dyDescent="0.25">
      <c r="A253" s="218" t="s">
        <v>1159</v>
      </c>
      <c r="B253" s="96" t="s">
        <v>1006</v>
      </c>
      <c r="C253" s="282">
        <v>0.45019000000000003</v>
      </c>
      <c r="D253" s="504"/>
      <c r="E253" s="655"/>
      <c r="F253" s="655"/>
      <c r="G253" s="655"/>
    </row>
    <row r="254" spans="1:7" s="1" customFormat="1" x14ac:dyDescent="0.25">
      <c r="A254" s="218" t="s">
        <v>1160</v>
      </c>
      <c r="B254" s="96" t="s">
        <v>1007</v>
      </c>
      <c r="C254" s="282">
        <v>0</v>
      </c>
      <c r="D254" s="612" t="s">
        <v>1161</v>
      </c>
      <c r="E254" s="655"/>
      <c r="F254" s="655"/>
      <c r="G254" s="655"/>
    </row>
    <row r="255" spans="1:7" s="1" customFormat="1" x14ac:dyDescent="0.25">
      <c r="A255" s="218" t="s">
        <v>1162</v>
      </c>
      <c r="B255" s="96" t="s">
        <v>1009</v>
      </c>
      <c r="C255" s="640">
        <f>SUM(C256:C260)</f>
        <v>8.2494696523127811</v>
      </c>
      <c r="D255" s="612"/>
      <c r="E255" s="659"/>
      <c r="F255" s="660"/>
      <c r="G255" s="660"/>
    </row>
    <row r="256" spans="1:7" s="1" customFormat="1" x14ac:dyDescent="0.25">
      <c r="A256" s="84" t="s">
        <v>285</v>
      </c>
      <c r="B256" s="103" t="s">
        <v>1163</v>
      </c>
      <c r="C256" s="226">
        <v>0.16928387877348935</v>
      </c>
      <c r="D256" s="612" t="s">
        <v>1164</v>
      </c>
      <c r="E256" s="655"/>
      <c r="F256" s="655"/>
      <c r="G256" s="655"/>
    </row>
    <row r="257" spans="1:7" s="1" customFormat="1" x14ac:dyDescent="0.25">
      <c r="A257" s="84" t="s">
        <v>295</v>
      </c>
      <c r="B257" s="103" t="s">
        <v>1165</v>
      </c>
      <c r="C257" s="226">
        <v>1.9518993867395795</v>
      </c>
      <c r="D257" s="612" t="s">
        <v>1166</v>
      </c>
      <c r="E257" s="655"/>
      <c r="F257" s="655"/>
      <c r="G257" s="655"/>
    </row>
    <row r="258" spans="1:7" s="1" customFormat="1" x14ac:dyDescent="0.25">
      <c r="A258" s="84" t="s">
        <v>297</v>
      </c>
      <c r="B258" s="661" t="s">
        <v>871</v>
      </c>
      <c r="C258" s="226">
        <v>0</v>
      </c>
      <c r="D258" s="612" t="s">
        <v>1167</v>
      </c>
      <c r="E258" s="655"/>
      <c r="F258" s="655"/>
      <c r="G258" s="655"/>
    </row>
    <row r="259" spans="1:7" s="1" customFormat="1" x14ac:dyDescent="0.25">
      <c r="A259" s="84" t="s">
        <v>16</v>
      </c>
      <c r="B259" s="103" t="s">
        <v>1168</v>
      </c>
      <c r="C259" s="226">
        <v>0</v>
      </c>
      <c r="D259" s="612" t="s">
        <v>1169</v>
      </c>
      <c r="E259" s="655"/>
      <c r="F259" s="655"/>
      <c r="G259" s="655"/>
    </row>
    <row r="260" spans="1:7" s="1" customFormat="1" ht="15.75" thickBot="1" x14ac:dyDescent="0.3">
      <c r="A260" s="184" t="s">
        <v>18</v>
      </c>
      <c r="B260" s="662" t="s">
        <v>1170</v>
      </c>
      <c r="C260" s="663">
        <v>6.1282863867997124</v>
      </c>
      <c r="D260" s="616" t="s">
        <v>1171</v>
      </c>
      <c r="E260" s="655"/>
      <c r="F260" s="655"/>
      <c r="G260" s="655"/>
    </row>
    <row r="261" spans="1:7" s="1" customFormat="1" x14ac:dyDescent="0.25">
      <c r="A261" s="249" t="s">
        <v>561</v>
      </c>
      <c r="B261" s="280" t="s">
        <v>1172</v>
      </c>
      <c r="C261" s="647">
        <f>SUM(C262:C270)</f>
        <v>117.90701999999999</v>
      </c>
      <c r="D261" s="623"/>
      <c r="E261" s="608"/>
      <c r="F261" s="609"/>
      <c r="G261" s="609"/>
    </row>
    <row r="262" spans="1:7" s="1" customFormat="1" x14ac:dyDescent="0.25">
      <c r="A262" s="218" t="s">
        <v>1173</v>
      </c>
      <c r="B262" s="96" t="s">
        <v>944</v>
      </c>
      <c r="C262" s="629">
        <v>0</v>
      </c>
      <c r="D262" s="504"/>
      <c r="E262" s="655"/>
      <c r="F262" s="655"/>
      <c r="G262" s="655"/>
    </row>
    <row r="263" spans="1:7" s="1" customFormat="1" x14ac:dyDescent="0.25">
      <c r="A263" s="218" t="s">
        <v>1174</v>
      </c>
      <c r="B263" s="96" t="s">
        <v>1001</v>
      </c>
      <c r="C263" s="629">
        <v>0</v>
      </c>
      <c r="D263" s="504"/>
      <c r="E263" s="655"/>
      <c r="F263" s="655"/>
      <c r="G263" s="655"/>
    </row>
    <row r="264" spans="1:7" s="1" customFormat="1" x14ac:dyDescent="0.25">
      <c r="A264" s="218" t="s">
        <v>1175</v>
      </c>
      <c r="B264" s="96" t="s">
        <v>1002</v>
      </c>
      <c r="C264" s="629">
        <v>36.674129999999998</v>
      </c>
      <c r="D264" s="504"/>
      <c r="E264" s="655"/>
      <c r="F264" s="655"/>
      <c r="G264" s="655"/>
    </row>
    <row r="265" spans="1:7" s="1" customFormat="1" x14ac:dyDescent="0.25">
      <c r="A265" s="218" t="s">
        <v>1176</v>
      </c>
      <c r="B265" s="96" t="s">
        <v>1003</v>
      </c>
      <c r="C265" s="629">
        <v>0</v>
      </c>
      <c r="D265" s="504"/>
      <c r="E265" s="655"/>
      <c r="F265" s="655"/>
      <c r="G265" s="655"/>
    </row>
    <row r="266" spans="1:7" s="1" customFormat="1" x14ac:dyDescent="0.25">
      <c r="A266" s="218" t="s">
        <v>1177</v>
      </c>
      <c r="B266" s="96" t="s">
        <v>1004</v>
      </c>
      <c r="C266" s="629">
        <v>81.232889999999998</v>
      </c>
      <c r="D266" s="504"/>
      <c r="E266" s="655"/>
      <c r="F266" s="655"/>
      <c r="G266" s="655"/>
    </row>
    <row r="267" spans="1:7" s="1" customFormat="1" x14ac:dyDescent="0.25">
      <c r="A267" s="218" t="s">
        <v>1178</v>
      </c>
      <c r="B267" s="96" t="s">
        <v>954</v>
      </c>
      <c r="C267" s="629">
        <v>0</v>
      </c>
      <c r="D267" s="504"/>
      <c r="E267" s="655"/>
      <c r="F267" s="655"/>
      <c r="G267" s="655"/>
    </row>
    <row r="268" spans="1:7" s="1" customFormat="1" x14ac:dyDescent="0.25">
      <c r="A268" s="218" t="s">
        <v>1179</v>
      </c>
      <c r="B268" s="96" t="s">
        <v>1005</v>
      </c>
      <c r="C268" s="629">
        <v>0</v>
      </c>
      <c r="D268" s="504"/>
      <c r="E268" s="655"/>
      <c r="F268" s="655"/>
      <c r="G268" s="655"/>
    </row>
    <row r="269" spans="1:7" s="1" customFormat="1" x14ac:dyDescent="0.25">
      <c r="A269" s="218" t="s">
        <v>1180</v>
      </c>
      <c r="B269" s="96" t="s">
        <v>956</v>
      </c>
      <c r="C269" s="629">
        <v>0</v>
      </c>
      <c r="D269" s="504"/>
      <c r="E269" s="655"/>
      <c r="F269" s="655"/>
      <c r="G269" s="655"/>
    </row>
    <row r="270" spans="1:7" s="1" customFormat="1" ht="15.75" thickBot="1" x14ac:dyDescent="0.3">
      <c r="A270" s="613" t="s">
        <v>1181</v>
      </c>
      <c r="B270" s="652" t="s">
        <v>1006</v>
      </c>
      <c r="C270" s="632">
        <v>0</v>
      </c>
      <c r="D270" s="508"/>
      <c r="E270" s="655"/>
      <c r="F270" s="655"/>
      <c r="G270" s="655"/>
    </row>
    <row r="271" spans="1:7" s="1" customFormat="1" x14ac:dyDescent="0.25">
      <c r="A271" s="249" t="s">
        <v>563</v>
      </c>
      <c r="B271" s="280" t="s">
        <v>1182</v>
      </c>
      <c r="C271" s="251">
        <f>SUM(C272:C282)</f>
        <v>1.7083799098875765</v>
      </c>
      <c r="D271" s="623"/>
      <c r="E271" s="608"/>
      <c r="F271" s="609"/>
      <c r="G271" s="609"/>
    </row>
    <row r="272" spans="1:7" s="1" customFormat="1" x14ac:dyDescent="0.25">
      <c r="A272" s="218" t="s">
        <v>1183</v>
      </c>
      <c r="B272" s="96" t="s">
        <v>944</v>
      </c>
      <c r="C272" s="282">
        <v>0</v>
      </c>
      <c r="D272" s="504"/>
      <c r="E272" s="655"/>
      <c r="F272" s="655"/>
      <c r="G272" s="655"/>
    </row>
    <row r="273" spans="1:7" s="1" customFormat="1" x14ac:dyDescent="0.25">
      <c r="A273" s="218" t="s">
        <v>1184</v>
      </c>
      <c r="B273" s="96" t="s">
        <v>1001</v>
      </c>
      <c r="C273" s="282">
        <v>0</v>
      </c>
      <c r="D273" s="504"/>
      <c r="E273" s="655"/>
      <c r="F273" s="655"/>
      <c r="G273" s="655"/>
    </row>
    <row r="274" spans="1:7" s="1" customFormat="1" x14ac:dyDescent="0.25">
      <c r="A274" s="218" t="s">
        <v>1185</v>
      </c>
      <c r="B274" s="96" t="s">
        <v>1002</v>
      </c>
      <c r="C274" s="282">
        <v>0</v>
      </c>
      <c r="D274" s="504"/>
      <c r="E274" s="655"/>
      <c r="F274" s="655"/>
      <c r="G274" s="655"/>
    </row>
    <row r="275" spans="1:7" s="1" customFormat="1" x14ac:dyDescent="0.25">
      <c r="A275" s="218" t="s">
        <v>1186</v>
      </c>
      <c r="B275" s="96" t="s">
        <v>1003</v>
      </c>
      <c r="C275" s="282">
        <v>0</v>
      </c>
      <c r="D275" s="504"/>
      <c r="E275" s="655"/>
      <c r="F275" s="655"/>
      <c r="G275" s="655"/>
    </row>
    <row r="276" spans="1:7" s="1" customFormat="1" x14ac:dyDescent="0.25">
      <c r="A276" s="218" t="s">
        <v>1187</v>
      </c>
      <c r="B276" s="96" t="s">
        <v>1004</v>
      </c>
      <c r="C276" s="282">
        <v>0</v>
      </c>
      <c r="D276" s="504"/>
      <c r="E276" s="655"/>
      <c r="F276" s="655"/>
      <c r="G276" s="655"/>
    </row>
    <row r="277" spans="1:7" s="1" customFormat="1" x14ac:dyDescent="0.25">
      <c r="A277" s="218" t="s">
        <v>1188</v>
      </c>
      <c r="B277" s="96" t="s">
        <v>954</v>
      </c>
      <c r="C277" s="282">
        <v>0</v>
      </c>
      <c r="D277" s="504"/>
      <c r="E277" s="655"/>
      <c r="F277" s="655"/>
      <c r="G277" s="655"/>
    </row>
    <row r="278" spans="1:7" s="1" customFormat="1" x14ac:dyDescent="0.25">
      <c r="A278" s="218" t="s">
        <v>1189</v>
      </c>
      <c r="B278" s="96" t="s">
        <v>1005</v>
      </c>
      <c r="C278" s="282">
        <v>0</v>
      </c>
      <c r="D278" s="504"/>
      <c r="E278" s="655"/>
      <c r="F278" s="655"/>
      <c r="G278" s="655"/>
    </row>
    <row r="279" spans="1:7" s="1" customFormat="1" x14ac:dyDescent="0.25">
      <c r="A279" s="218" t="s">
        <v>1190</v>
      </c>
      <c r="B279" s="96" t="s">
        <v>956</v>
      </c>
      <c r="C279" s="282">
        <v>0</v>
      </c>
      <c r="D279" s="504"/>
      <c r="E279" s="655"/>
      <c r="F279" s="655"/>
      <c r="G279" s="655"/>
    </row>
    <row r="280" spans="1:7" s="1" customFormat="1" x14ac:dyDescent="0.25">
      <c r="A280" s="218" t="s">
        <v>1191</v>
      </c>
      <c r="B280" s="96" t="s">
        <v>1006</v>
      </c>
      <c r="C280" s="282">
        <v>0</v>
      </c>
      <c r="D280" s="504"/>
      <c r="E280" s="655"/>
      <c r="F280" s="655"/>
      <c r="G280" s="655"/>
    </row>
    <row r="281" spans="1:7" s="1" customFormat="1" x14ac:dyDescent="0.25">
      <c r="A281" s="218" t="s">
        <v>1192</v>
      </c>
      <c r="B281" s="96" t="s">
        <v>1007</v>
      </c>
      <c r="C281" s="282">
        <v>0</v>
      </c>
      <c r="D281" s="612" t="s">
        <v>1193</v>
      </c>
      <c r="E281" s="655"/>
      <c r="F281" s="655"/>
      <c r="G281" s="655"/>
    </row>
    <row r="282" spans="1:7" s="1" customFormat="1" ht="15.75" thickBot="1" x14ac:dyDescent="0.3">
      <c r="A282" s="613" t="s">
        <v>1194</v>
      </c>
      <c r="B282" s="96" t="s">
        <v>1009</v>
      </c>
      <c r="C282" s="664">
        <v>1.7083799098875765</v>
      </c>
      <c r="D282" s="616" t="s">
        <v>1195</v>
      </c>
      <c r="E282" s="655"/>
      <c r="F282" s="655"/>
      <c r="G282" s="655"/>
    </row>
    <row r="283" spans="1:7" s="1" customFormat="1" x14ac:dyDescent="0.25">
      <c r="A283" s="249" t="s">
        <v>565</v>
      </c>
      <c r="B283" s="280" t="s">
        <v>1196</v>
      </c>
      <c r="C283" s="647">
        <f>SUM(C284:C294)</f>
        <v>109.74296078342827</v>
      </c>
      <c r="D283" s="623"/>
      <c r="E283" s="655"/>
      <c r="F283" s="655"/>
      <c r="G283" s="655"/>
    </row>
    <row r="284" spans="1:7" s="1" customFormat="1" x14ac:dyDescent="0.25">
      <c r="A284" s="218" t="s">
        <v>1197</v>
      </c>
      <c r="B284" s="96" t="s">
        <v>944</v>
      </c>
      <c r="C284" s="642">
        <v>62.025930000000002</v>
      </c>
      <c r="D284" s="504"/>
      <c r="E284" s="655"/>
      <c r="F284" s="655"/>
      <c r="G284" s="655"/>
    </row>
    <row r="285" spans="1:7" s="1" customFormat="1" x14ac:dyDescent="0.25">
      <c r="A285" s="218" t="s">
        <v>1198</v>
      </c>
      <c r="B285" s="96" t="s">
        <v>1001</v>
      </c>
      <c r="C285" s="642">
        <v>0</v>
      </c>
      <c r="D285" s="504"/>
      <c r="E285" s="655"/>
      <c r="F285" s="655"/>
      <c r="G285" s="655"/>
    </row>
    <row r="286" spans="1:7" s="1" customFormat="1" x14ac:dyDescent="0.25">
      <c r="A286" s="218" t="s">
        <v>1199</v>
      </c>
      <c r="B286" s="96" t="s">
        <v>1002</v>
      </c>
      <c r="C286" s="642">
        <v>41.267100000000006</v>
      </c>
      <c r="D286" s="504"/>
      <c r="E286" s="655"/>
      <c r="F286" s="655"/>
      <c r="G286" s="655"/>
    </row>
    <row r="287" spans="1:7" s="1" customFormat="1" x14ac:dyDescent="0.25">
      <c r="A287" s="218" t="s">
        <v>1200</v>
      </c>
      <c r="B287" s="96" t="s">
        <v>1003</v>
      </c>
      <c r="C287" s="642">
        <v>0</v>
      </c>
      <c r="D287" s="504"/>
      <c r="E287" s="655"/>
      <c r="F287" s="655"/>
      <c r="G287" s="655"/>
    </row>
    <row r="288" spans="1:7" s="1" customFormat="1" x14ac:dyDescent="0.25">
      <c r="A288" s="218" t="s">
        <v>1201</v>
      </c>
      <c r="B288" s="96" t="s">
        <v>1004</v>
      </c>
      <c r="C288" s="642">
        <v>5.9092200000000004</v>
      </c>
      <c r="D288" s="504"/>
      <c r="E288" s="655"/>
      <c r="F288" s="655"/>
      <c r="G288" s="655"/>
    </row>
    <row r="289" spans="1:7" s="1" customFormat="1" x14ac:dyDescent="0.25">
      <c r="A289" s="218" t="s">
        <v>1202</v>
      </c>
      <c r="B289" s="96" t="s">
        <v>954</v>
      </c>
      <c r="C289" s="642">
        <v>0</v>
      </c>
      <c r="D289" s="504"/>
      <c r="E289" s="655"/>
      <c r="F289" s="655"/>
      <c r="G289" s="655"/>
    </row>
    <row r="290" spans="1:7" s="1" customFormat="1" x14ac:dyDescent="0.25">
      <c r="A290" s="218" t="s">
        <v>1203</v>
      </c>
      <c r="B290" s="96" t="s">
        <v>1005</v>
      </c>
      <c r="C290" s="642">
        <v>0</v>
      </c>
      <c r="D290" s="504"/>
      <c r="E290" s="655"/>
      <c r="F290" s="655"/>
      <c r="G290" s="655"/>
    </row>
    <row r="291" spans="1:7" s="1" customFormat="1" x14ac:dyDescent="0.25">
      <c r="A291" s="218" t="s">
        <v>1204</v>
      </c>
      <c r="B291" s="96" t="s">
        <v>956</v>
      </c>
      <c r="C291" s="642">
        <v>0</v>
      </c>
      <c r="D291" s="504"/>
      <c r="E291" s="655"/>
      <c r="F291" s="655"/>
      <c r="G291" s="655"/>
    </row>
    <row r="292" spans="1:7" s="1" customFormat="1" x14ac:dyDescent="0.25">
      <c r="A292" s="218" t="s">
        <v>1205</v>
      </c>
      <c r="B292" s="96" t="s">
        <v>1006</v>
      </c>
      <c r="C292" s="642">
        <v>0</v>
      </c>
      <c r="D292" s="504"/>
      <c r="E292" s="655"/>
      <c r="F292" s="655"/>
      <c r="G292" s="655"/>
    </row>
    <row r="293" spans="1:7" s="1" customFormat="1" x14ac:dyDescent="0.25">
      <c r="A293" s="218" t="s">
        <v>1206</v>
      </c>
      <c r="B293" s="96" t="s">
        <v>1007</v>
      </c>
      <c r="C293" s="642">
        <v>0</v>
      </c>
      <c r="D293" s="612" t="s">
        <v>1207</v>
      </c>
      <c r="E293" s="655"/>
      <c r="F293" s="655"/>
      <c r="G293" s="655"/>
    </row>
    <row r="294" spans="1:7" s="1" customFormat="1" ht="15.75" thickBot="1" x14ac:dyDescent="0.3">
      <c r="A294" s="218" t="s">
        <v>1208</v>
      </c>
      <c r="B294" s="96" t="s">
        <v>1009</v>
      </c>
      <c r="C294" s="642">
        <v>0.54071078342825718</v>
      </c>
      <c r="D294" s="616" t="s">
        <v>1209</v>
      </c>
      <c r="E294" s="655"/>
      <c r="F294" s="655"/>
      <c r="G294" s="655"/>
    </row>
    <row r="295" spans="1:7" s="1" customFormat="1" ht="15.75" thickBot="1" x14ac:dyDescent="0.3">
      <c r="A295" s="617"/>
      <c r="B295" s="665" t="s">
        <v>1210</v>
      </c>
      <c r="C295" s="619">
        <f>SUM(C23,C53)</f>
        <v>4465.6415700055995</v>
      </c>
      <c r="D295" s="666" t="s">
        <v>1211</v>
      </c>
      <c r="E295" s="655"/>
      <c r="F295" s="655"/>
      <c r="G295" s="655"/>
    </row>
    <row r="296" spans="1:7" s="1" customFormat="1" x14ac:dyDescent="0.25">
      <c r="A296" s="599"/>
      <c r="B296" s="667"/>
      <c r="C296" s="599"/>
      <c r="D296" s="668"/>
      <c r="E296" s="599"/>
      <c r="F296" s="600"/>
      <c r="G296" s="600"/>
    </row>
    <row r="297" spans="1:7" s="1" customFormat="1" x14ac:dyDescent="0.25">
      <c r="A297" s="600"/>
      <c r="B297" s="669"/>
      <c r="C297" s="600"/>
      <c r="D297" s="670"/>
      <c r="E297" s="600"/>
      <c r="F297" s="600"/>
      <c r="G297" s="600"/>
    </row>
    <row r="298" spans="1:7" s="1" customFormat="1" x14ac:dyDescent="0.25">
      <c r="A298" s="671"/>
      <c r="B298" s="604"/>
      <c r="C298" s="600"/>
      <c r="D298" s="670"/>
      <c r="E298" s="600"/>
      <c r="F298" s="600"/>
      <c r="G298" s="600"/>
    </row>
    <row r="299" spans="1:7" s="1" customFormat="1" x14ac:dyDescent="0.25">
      <c r="A299" s="600"/>
      <c r="B299" s="604"/>
      <c r="C299" s="600"/>
      <c r="D299" s="670"/>
      <c r="E299" s="600"/>
      <c r="F299" s="600"/>
      <c r="G299" s="600"/>
    </row>
    <row r="300" spans="1:7" s="1" customFormat="1" x14ac:dyDescent="0.25">
      <c r="A300" s="600"/>
      <c r="B300" s="604"/>
      <c r="C300" s="600"/>
      <c r="D300" s="670"/>
      <c r="E300" s="600"/>
      <c r="F300" s="600"/>
      <c r="G300" s="600"/>
    </row>
    <row r="301" spans="1:7" s="1" customFormat="1" x14ac:dyDescent="0.25">
      <c r="A301" s="600"/>
      <c r="B301" s="604"/>
      <c r="C301" s="600"/>
      <c r="D301" s="670"/>
      <c r="E301" s="600"/>
      <c r="F301" s="600"/>
      <c r="G301" s="600"/>
    </row>
    <row r="302" spans="1:7" s="1" customFormat="1" x14ac:dyDescent="0.25">
      <c r="A302" s="600"/>
      <c r="B302" s="604"/>
      <c r="C302" s="600"/>
      <c r="D302" s="670"/>
      <c r="E302" s="600"/>
      <c r="F302" s="600"/>
      <c r="G302" s="600"/>
    </row>
    <row r="303" spans="1:7" s="1" customFormat="1" x14ac:dyDescent="0.25">
      <c r="A303" s="600"/>
      <c r="B303" s="604"/>
      <c r="C303" s="600"/>
      <c r="D303" s="670"/>
      <c r="E303" s="600"/>
      <c r="F303" s="600"/>
      <c r="G303" s="600"/>
    </row>
    <row r="304" spans="1:7" s="1" customFormat="1" x14ac:dyDescent="0.25">
      <c r="A304" s="600"/>
      <c r="B304" s="604"/>
      <c r="C304" s="600"/>
      <c r="D304" s="670"/>
      <c r="E304" s="600"/>
      <c r="F304" s="600"/>
      <c r="G304" s="600"/>
    </row>
    <row r="305" spans="1:7" s="1" customFormat="1" x14ac:dyDescent="0.25">
      <c r="A305" s="600"/>
      <c r="B305" s="604"/>
      <c r="C305" s="600"/>
      <c r="D305" s="670"/>
      <c r="E305" s="600"/>
      <c r="F305" s="600"/>
      <c r="G305" s="600"/>
    </row>
  </sheetData>
  <sheetProtection algorithmName="SHA-512" hashValue="kmC7n9wt6mVekcUER4WUYnajvAW3k3ExQ8N3IGtIolwVvfLJ7Mrb5ddID0PVZvY6PqUW6DJjxwn8I+eIDcskzg==" saltValue="oavXpL5fKeV/c7pGtrgXuuHiy+lYPqUomNLnbWFioxihdqxtbBPBpm+MIZ5ukQ0UabiB8HuO8Vh6swvGUQX1Ag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P17"/>
  <sheetViews>
    <sheetView workbookViewId="0">
      <selection activeCell="M16" sqref="M16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90"/>
    </row>
    <row r="2" spans="1:16" s="2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90"/>
    </row>
    <row r="3" spans="1:16" s="2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3"/>
    </row>
    <row r="4" spans="1:16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 x14ac:dyDescent="0.25">
      <c r="A5" s="1117" t="s">
        <v>1212</v>
      </c>
      <c r="B5" s="1118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9"/>
    </row>
    <row r="6" spans="1:16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 x14ac:dyDescent="0.3">
      <c r="C8" s="1138" t="s">
        <v>1213</v>
      </c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</row>
    <row r="9" spans="1:16" s="2" customFormat="1" ht="24.75" customHeight="1" thickBot="1" x14ac:dyDescent="0.3">
      <c r="A9" s="1120" t="s">
        <v>1214</v>
      </c>
      <c r="B9" s="1123" t="s">
        <v>1215</v>
      </c>
      <c r="C9" s="1126" t="s">
        <v>1216</v>
      </c>
      <c r="D9" s="1126"/>
      <c r="E9" s="1126"/>
      <c r="F9" s="1126"/>
      <c r="G9" s="1126"/>
      <c r="H9" s="1126"/>
      <c r="I9" s="1126"/>
      <c r="J9" s="1127"/>
      <c r="K9" s="1128" t="s">
        <v>1217</v>
      </c>
      <c r="L9" s="1129"/>
      <c r="M9" s="1128" t="s">
        <v>1218</v>
      </c>
      <c r="N9" s="1129"/>
      <c r="P9" s="673"/>
    </row>
    <row r="10" spans="1:16" s="2" customFormat="1" x14ac:dyDescent="0.25">
      <c r="A10" s="1121"/>
      <c r="B10" s="1124"/>
      <c r="C10" s="1130" t="s">
        <v>1219</v>
      </c>
      <c r="D10" s="1132" t="s">
        <v>1220</v>
      </c>
      <c r="E10" s="1132" t="s">
        <v>1221</v>
      </c>
      <c r="F10" s="1132" t="s">
        <v>1222</v>
      </c>
      <c r="G10" s="1132" t="s">
        <v>1223</v>
      </c>
      <c r="H10" s="1132" t="s">
        <v>1224</v>
      </c>
      <c r="I10" s="1132" t="s">
        <v>1225</v>
      </c>
      <c r="J10" s="1134" t="s">
        <v>1226</v>
      </c>
      <c r="K10" s="1136" t="s">
        <v>1227</v>
      </c>
      <c r="L10" s="1136" t="s">
        <v>1228</v>
      </c>
      <c r="M10" s="1136" t="s">
        <v>1229</v>
      </c>
      <c r="N10" s="1123" t="s">
        <v>1230</v>
      </c>
      <c r="P10" s="673"/>
    </row>
    <row r="11" spans="1:16" s="2" customFormat="1" ht="76.5" customHeight="1" thickBot="1" x14ac:dyDescent="0.3">
      <c r="A11" s="1122"/>
      <c r="B11" s="1125"/>
      <c r="C11" s="1131"/>
      <c r="D11" s="1133"/>
      <c r="E11" s="1133"/>
      <c r="F11" s="1133"/>
      <c r="G11" s="1133"/>
      <c r="H11" s="1133"/>
      <c r="I11" s="1133"/>
      <c r="J11" s="1135"/>
      <c r="K11" s="1137"/>
      <c r="L11" s="1137"/>
      <c r="M11" s="1137"/>
      <c r="N11" s="1125"/>
      <c r="P11" s="673"/>
    </row>
    <row r="12" spans="1:16" s="2" customFormat="1" ht="15.75" x14ac:dyDescent="0.25">
      <c r="A12" s="674" t="s">
        <v>1231</v>
      </c>
      <c r="B12" s="675">
        <v>46</v>
      </c>
      <c r="C12" s="676">
        <v>0</v>
      </c>
      <c r="D12" s="677">
        <v>0</v>
      </c>
      <c r="E12" s="677">
        <v>24</v>
      </c>
      <c r="F12" s="677">
        <v>0</v>
      </c>
      <c r="G12" s="677">
        <v>5</v>
      </c>
      <c r="H12" s="678">
        <v>0</v>
      </c>
      <c r="I12" s="677">
        <v>10</v>
      </c>
      <c r="J12" s="679">
        <v>7</v>
      </c>
      <c r="K12" s="680">
        <v>4</v>
      </c>
      <c r="L12" s="681">
        <v>42</v>
      </c>
      <c r="M12" s="680">
        <v>6</v>
      </c>
      <c r="N12" s="681">
        <v>40</v>
      </c>
      <c r="P12" s="673"/>
    </row>
    <row r="13" spans="1:16" s="2" customFormat="1" ht="16.5" thickBot="1" x14ac:dyDescent="0.3">
      <c r="A13" s="682" t="s">
        <v>1232</v>
      </c>
      <c r="B13" s="683">
        <v>6</v>
      </c>
      <c r="C13" s="684">
        <v>0</v>
      </c>
      <c r="D13" s="685">
        <v>1</v>
      </c>
      <c r="E13" s="686">
        <v>3</v>
      </c>
      <c r="F13" s="685">
        <v>0</v>
      </c>
      <c r="G13" s="686">
        <v>1</v>
      </c>
      <c r="H13" s="687">
        <v>0</v>
      </c>
      <c r="I13" s="686">
        <v>1</v>
      </c>
      <c r="J13" s="688">
        <v>0</v>
      </c>
      <c r="K13" s="689">
        <v>0</v>
      </c>
      <c r="L13" s="690">
        <v>6</v>
      </c>
      <c r="M13" s="689">
        <v>0</v>
      </c>
      <c r="N13" s="690">
        <v>6</v>
      </c>
      <c r="P13" s="673"/>
    </row>
    <row r="14" spans="1:16" s="2" customFormat="1" ht="16.5" thickBot="1" x14ac:dyDescent="0.3">
      <c r="A14" s="691" t="s">
        <v>1233</v>
      </c>
      <c r="B14" s="692">
        <f>SUM(B12,B13)</f>
        <v>52</v>
      </c>
      <c r="C14" s="693">
        <f t="shared" ref="C14:N14" si="0">SUM(C12,C13)</f>
        <v>0</v>
      </c>
      <c r="D14" s="694">
        <f t="shared" si="0"/>
        <v>1</v>
      </c>
      <c r="E14" s="694">
        <f t="shared" si="0"/>
        <v>27</v>
      </c>
      <c r="F14" s="694">
        <f t="shared" si="0"/>
        <v>0</v>
      </c>
      <c r="G14" s="694">
        <f t="shared" si="0"/>
        <v>6</v>
      </c>
      <c r="H14" s="694">
        <f t="shared" si="0"/>
        <v>0</v>
      </c>
      <c r="I14" s="694">
        <f t="shared" si="0"/>
        <v>11</v>
      </c>
      <c r="J14" s="695">
        <f t="shared" si="0"/>
        <v>7</v>
      </c>
      <c r="K14" s="693">
        <f t="shared" si="0"/>
        <v>4</v>
      </c>
      <c r="L14" s="696">
        <f t="shared" si="0"/>
        <v>48</v>
      </c>
      <c r="M14" s="697">
        <f t="shared" si="0"/>
        <v>6</v>
      </c>
      <c r="N14" s="695">
        <f t="shared" si="0"/>
        <v>46</v>
      </c>
    </row>
    <row r="16" spans="1:16" s="2" customFormat="1" x14ac:dyDescent="0.25">
      <c r="A16" s="600" t="s">
        <v>1234</v>
      </c>
    </row>
    <row r="17" spans="16:16" s="2" customFormat="1" x14ac:dyDescent="0.25">
      <c r="P17" s="698"/>
    </row>
  </sheetData>
  <sheetProtection algorithmName="SHA-512" hashValue="lOPU11Kl4DIagES4nJ8z5g/BBewF1FyV3nOxq4PbwUMJcm/Qd1ULexbK1iY9W3Dipu6qh15SMrpvKGxzk0iS0g==" saltValue="T70N0hKyx5Rp35pPyXReI0ujI73L7beVpLIfzps/oNJAzBbSoZHjYY08CP36aBw6iHwaSac/bl80Nx0OkxDZ1w==" spinCount="100000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3"/>
  <sheetViews>
    <sheetView topLeftCell="A76" zoomScaleNormal="100" workbookViewId="0">
      <selection activeCell="C97" sqref="C97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988" t="s">
        <v>0</v>
      </c>
      <c r="B1" s="989"/>
      <c r="C1" s="989"/>
      <c r="D1" s="990"/>
    </row>
    <row r="2" spans="1:7" s="2" customFormat="1" x14ac:dyDescent="0.25">
      <c r="A2" s="988" t="s">
        <v>1</v>
      </c>
      <c r="B2" s="989"/>
      <c r="C2" s="989"/>
      <c r="D2" s="990"/>
    </row>
    <row r="3" spans="1:7" s="2" customFormat="1" x14ac:dyDescent="0.25">
      <c r="A3" s="991"/>
      <c r="B3" s="992"/>
      <c r="C3" s="992"/>
      <c r="D3" s="993"/>
    </row>
    <row r="4" spans="1:7" s="2" customFormat="1" x14ac:dyDescent="0.25">
      <c r="A4" s="672"/>
      <c r="B4" s="672"/>
      <c r="C4" s="672"/>
      <c r="D4" s="672"/>
    </row>
    <row r="5" spans="1:7" s="2" customFormat="1" x14ac:dyDescent="0.25">
      <c r="A5" s="1117" t="s">
        <v>1235</v>
      </c>
      <c r="B5" s="1118"/>
      <c r="C5" s="1118"/>
      <c r="D5" s="1119"/>
    </row>
    <row r="6" spans="1:7" s="2" customFormat="1" x14ac:dyDescent="0.25">
      <c r="A6" s="672"/>
      <c r="B6" s="672"/>
      <c r="C6" s="672"/>
      <c r="D6" s="672"/>
    </row>
    <row r="8" spans="1:7" s="2" customFormat="1" ht="15.75" thickBot="1" x14ac:dyDescent="0.3">
      <c r="A8" s="699"/>
      <c r="B8" s="1094" t="s">
        <v>1236</v>
      </c>
      <c r="C8" s="1094"/>
      <c r="D8" s="1094"/>
      <c r="E8" s="468"/>
      <c r="F8" s="700"/>
      <c r="G8" s="5"/>
    </row>
    <row r="9" spans="1:7" s="2" customFormat="1" ht="15.75" thickBot="1" x14ac:dyDescent="0.3">
      <c r="A9" s="701" t="s">
        <v>4</v>
      </c>
      <c r="B9" s="702" t="s">
        <v>5</v>
      </c>
      <c r="C9" s="602" t="s">
        <v>1597</v>
      </c>
      <c r="D9" s="603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 x14ac:dyDescent="0.25">
      <c r="A11" s="704" t="s">
        <v>8</v>
      </c>
      <c r="B11" s="13" t="s">
        <v>1237</v>
      </c>
      <c r="C11" s="705">
        <f>SUM(C12,C13,C14,C24)</f>
        <v>978.88909000000012</v>
      </c>
      <c r="D11" s="706"/>
      <c r="E11" s="470"/>
      <c r="F11" s="547"/>
      <c r="G11" s="547"/>
    </row>
    <row r="12" spans="1:7" s="2" customFormat="1" x14ac:dyDescent="0.25">
      <c r="A12" s="574" t="s">
        <v>10</v>
      </c>
      <c r="B12" s="16" t="s">
        <v>1238</v>
      </c>
      <c r="C12" s="707">
        <v>111.81618</v>
      </c>
      <c r="D12" s="708" t="s">
        <v>1239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1240</v>
      </c>
      <c r="C13" s="709">
        <v>374.36450000000002</v>
      </c>
      <c r="D13" s="708" t="s">
        <v>1241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1242</v>
      </c>
      <c r="C14" s="710">
        <f>SUM(C15,C16,C20:C23)</f>
        <v>492.70841000000007</v>
      </c>
      <c r="D14" s="708" t="s">
        <v>1243</v>
      </c>
      <c r="E14" s="470"/>
      <c r="F14" s="547"/>
      <c r="G14" s="547"/>
    </row>
    <row r="15" spans="1:7" s="2" customFormat="1" x14ac:dyDescent="0.25">
      <c r="A15" s="711" t="s">
        <v>1244</v>
      </c>
      <c r="B15" s="19" t="s">
        <v>1245</v>
      </c>
      <c r="C15" s="712">
        <v>0</v>
      </c>
      <c r="D15" s="713"/>
      <c r="E15" s="470"/>
      <c r="F15" s="547"/>
      <c r="G15" s="547"/>
    </row>
    <row r="16" spans="1:7" s="2" customFormat="1" x14ac:dyDescent="0.25">
      <c r="A16" s="711" t="s">
        <v>1246</v>
      </c>
      <c r="B16" s="19" t="s">
        <v>1247</v>
      </c>
      <c r="C16" s="714">
        <f>SUM(C17,C18,C19)</f>
        <v>435.07371000000006</v>
      </c>
      <c r="D16" s="713"/>
      <c r="E16" s="470"/>
      <c r="F16" s="547"/>
      <c r="G16" s="547"/>
    </row>
    <row r="17" spans="1:7" s="2" customFormat="1" x14ac:dyDescent="0.25">
      <c r="A17" s="711" t="s">
        <v>1248</v>
      </c>
      <c r="B17" s="19" t="s">
        <v>1249</v>
      </c>
      <c r="C17" s="715">
        <v>133.63827000000003</v>
      </c>
      <c r="D17" s="713"/>
      <c r="E17" s="470"/>
      <c r="F17" s="547"/>
      <c r="G17" s="547"/>
    </row>
    <row r="18" spans="1:7" s="2" customFormat="1" x14ac:dyDescent="0.25">
      <c r="A18" s="711" t="s">
        <v>1250</v>
      </c>
      <c r="B18" s="19" t="s">
        <v>1251</v>
      </c>
      <c r="C18" s="715">
        <v>301.43544000000003</v>
      </c>
      <c r="D18" s="713"/>
      <c r="E18" s="470"/>
      <c r="F18" s="547"/>
      <c r="G18" s="547"/>
    </row>
    <row r="19" spans="1:7" s="2" customFormat="1" x14ac:dyDescent="0.25">
      <c r="A19" s="711" t="s">
        <v>1252</v>
      </c>
      <c r="B19" s="19" t="s">
        <v>1253</v>
      </c>
      <c r="C19" s="715">
        <v>0</v>
      </c>
      <c r="D19" s="713"/>
      <c r="E19" s="470"/>
      <c r="F19" s="547"/>
      <c r="G19" s="547"/>
    </row>
    <row r="20" spans="1:7" s="2" customFormat="1" x14ac:dyDescent="0.25">
      <c r="A20" s="711" t="s">
        <v>1254</v>
      </c>
      <c r="B20" s="19" t="s">
        <v>1255</v>
      </c>
      <c r="C20" s="712">
        <v>0</v>
      </c>
      <c r="D20" s="713"/>
      <c r="E20" s="470"/>
      <c r="F20" s="547"/>
      <c r="G20" s="547"/>
    </row>
    <row r="21" spans="1:7" s="2" customFormat="1" x14ac:dyDescent="0.25">
      <c r="A21" s="711" t="s">
        <v>1256</v>
      </c>
      <c r="B21" s="19" t="s">
        <v>1257</v>
      </c>
      <c r="C21" s="712">
        <v>0</v>
      </c>
      <c r="D21" s="713"/>
      <c r="E21" s="470"/>
      <c r="F21" s="547"/>
      <c r="G21" s="547"/>
    </row>
    <row r="22" spans="1:7" s="2" customFormat="1" x14ac:dyDescent="0.25">
      <c r="A22" s="84" t="s">
        <v>1258</v>
      </c>
      <c r="B22" s="716" t="s">
        <v>1259</v>
      </c>
      <c r="C22" s="707">
        <v>0</v>
      </c>
      <c r="D22" s="708" t="s">
        <v>1260</v>
      </c>
      <c r="E22" s="470"/>
      <c r="F22" s="547"/>
      <c r="G22" s="547"/>
    </row>
    <row r="23" spans="1:7" s="2" customFormat="1" x14ac:dyDescent="0.25">
      <c r="A23" s="717" t="s">
        <v>1261</v>
      </c>
      <c r="B23" s="40" t="s">
        <v>1262</v>
      </c>
      <c r="C23" s="707">
        <v>57.634700000000002</v>
      </c>
      <c r="D23" s="708" t="s">
        <v>1263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1264</v>
      </c>
      <c r="C24" s="707">
        <v>0</v>
      </c>
      <c r="D24" s="708" t="s">
        <v>1265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1266</v>
      </c>
      <c r="C25" s="718">
        <f>SUM(C26,C35)</f>
        <v>984.8462825475724</v>
      </c>
      <c r="D25" s="708"/>
      <c r="E25" s="470"/>
      <c r="F25" s="547"/>
      <c r="G25" s="547"/>
    </row>
    <row r="26" spans="1:7" s="2" customFormat="1" x14ac:dyDescent="0.25">
      <c r="A26" s="218" t="s">
        <v>24</v>
      </c>
      <c r="B26" s="482" t="s">
        <v>1267</v>
      </c>
      <c r="C26" s="718">
        <f>SUM(C27,C28,C29)</f>
        <v>938.95589432219583</v>
      </c>
      <c r="D26" s="708" t="s">
        <v>1268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1269</v>
      </c>
      <c r="C27" s="719">
        <v>68.495963750200005</v>
      </c>
      <c r="D27" s="708" t="s">
        <v>1270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1271</v>
      </c>
      <c r="C28" s="719">
        <v>386.60636662813874</v>
      </c>
      <c r="D28" s="708" t="s">
        <v>1272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1273</v>
      </c>
      <c r="C29" s="720">
        <f>SUM(C30:C34)</f>
        <v>483.85356394385707</v>
      </c>
      <c r="D29" s="708" t="s">
        <v>1274</v>
      </c>
      <c r="E29" s="470"/>
      <c r="F29" s="547"/>
      <c r="G29" s="547"/>
    </row>
    <row r="30" spans="1:7" s="2" customFormat="1" x14ac:dyDescent="0.25">
      <c r="A30" s="711" t="s">
        <v>1275</v>
      </c>
      <c r="B30" s="19" t="s">
        <v>1276</v>
      </c>
      <c r="C30" s="721">
        <v>133.0264948002</v>
      </c>
      <c r="D30" s="708" t="s">
        <v>1277</v>
      </c>
      <c r="E30" s="470"/>
      <c r="F30" s="547"/>
      <c r="G30" s="547"/>
    </row>
    <row r="31" spans="1:7" s="2" customFormat="1" x14ac:dyDescent="0.25">
      <c r="A31" s="711" t="s">
        <v>1278</v>
      </c>
      <c r="B31" s="40" t="s">
        <v>1279</v>
      </c>
      <c r="C31" s="721">
        <v>257.41472914305712</v>
      </c>
      <c r="D31" s="708" t="s">
        <v>1280</v>
      </c>
      <c r="E31" s="470"/>
      <c r="F31" s="547"/>
      <c r="G31" s="547"/>
    </row>
    <row r="32" spans="1:7" s="2" customFormat="1" x14ac:dyDescent="0.25">
      <c r="A32" s="711" t="s">
        <v>1281</v>
      </c>
      <c r="B32" s="19" t="s">
        <v>1282</v>
      </c>
      <c r="C32" s="721">
        <v>2.0000000000000001E-10</v>
      </c>
      <c r="D32" s="708" t="s">
        <v>1283</v>
      </c>
      <c r="E32" s="470"/>
      <c r="F32" s="547"/>
      <c r="G32" s="547"/>
    </row>
    <row r="33" spans="1:7" s="2" customFormat="1" x14ac:dyDescent="0.25">
      <c r="A33" s="84" t="s">
        <v>1284</v>
      </c>
      <c r="B33" s="716" t="s">
        <v>1259</v>
      </c>
      <c r="C33" s="645">
        <v>2.0000000000000001E-10</v>
      </c>
      <c r="D33" s="708" t="s">
        <v>1285</v>
      </c>
      <c r="E33" s="470"/>
      <c r="F33" s="547"/>
      <c r="G33" s="547"/>
    </row>
    <row r="34" spans="1:7" s="2" customFormat="1" x14ac:dyDescent="0.25">
      <c r="A34" s="84" t="s">
        <v>1286</v>
      </c>
      <c r="B34" s="716" t="s">
        <v>1287</v>
      </c>
      <c r="C34" s="719">
        <v>93.412340000200004</v>
      </c>
      <c r="D34" s="708" t="s">
        <v>1288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1289</v>
      </c>
      <c r="C35" s="722">
        <v>45.890388225376547</v>
      </c>
      <c r="D35" s="723" t="s">
        <v>1290</v>
      </c>
      <c r="E35" s="470"/>
      <c r="F35" s="547"/>
      <c r="G35" s="547"/>
    </row>
    <row r="36" spans="1:7" s="2" customFormat="1" x14ac:dyDescent="0.25">
      <c r="A36" s="724" t="s">
        <v>48</v>
      </c>
      <c r="B36" s="29" t="s">
        <v>1291</v>
      </c>
      <c r="C36" s="718">
        <f>C11-C25</f>
        <v>-5.9571925475722765</v>
      </c>
      <c r="D36" s="708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1292</v>
      </c>
      <c r="C37" s="725">
        <v>131.0146192638073</v>
      </c>
      <c r="D37" s="723" t="s">
        <v>1293</v>
      </c>
      <c r="E37" s="470"/>
      <c r="F37" s="547"/>
      <c r="G37" s="547"/>
    </row>
    <row r="38" spans="1:7" s="2" customFormat="1" x14ac:dyDescent="0.25">
      <c r="A38" s="724" t="s">
        <v>114</v>
      </c>
      <c r="B38" s="29" t="s">
        <v>1294</v>
      </c>
      <c r="C38" s="718">
        <f>C36-C37</f>
        <v>-136.97181181137958</v>
      </c>
      <c r="D38" s="708"/>
      <c r="E38" s="470"/>
      <c r="F38" s="547"/>
      <c r="G38" s="547"/>
    </row>
    <row r="39" spans="1:7" s="2" customFormat="1" x14ac:dyDescent="0.25">
      <c r="A39" s="724" t="s">
        <v>1295</v>
      </c>
      <c r="B39" s="29" t="s">
        <v>1296</v>
      </c>
      <c r="C39" s="718">
        <f>C40-C41</f>
        <v>-98.056670054126698</v>
      </c>
      <c r="D39" s="708"/>
      <c r="E39" s="470"/>
      <c r="F39" s="547"/>
      <c r="G39" s="547"/>
    </row>
    <row r="40" spans="1:7" s="2" customFormat="1" x14ac:dyDescent="0.25">
      <c r="A40" s="726" t="s">
        <v>1297</v>
      </c>
      <c r="B40" s="727" t="s">
        <v>1298</v>
      </c>
      <c r="C40" s="725">
        <v>2348.3256500000002</v>
      </c>
      <c r="D40" s="723" t="s">
        <v>1299</v>
      </c>
      <c r="E40" s="470"/>
      <c r="F40" s="547"/>
      <c r="G40" s="547"/>
    </row>
    <row r="41" spans="1:7" s="2" customFormat="1" x14ac:dyDescent="0.25">
      <c r="A41" s="726" t="s">
        <v>1300</v>
      </c>
      <c r="B41" s="727" t="s">
        <v>1301</v>
      </c>
      <c r="C41" s="718">
        <f>SUM(C42:C44)</f>
        <v>2446.3823200541269</v>
      </c>
      <c r="D41" s="723" t="s">
        <v>1302</v>
      </c>
      <c r="E41" s="470"/>
      <c r="F41" s="547"/>
      <c r="G41" s="547"/>
    </row>
    <row r="42" spans="1:7" s="2" customFormat="1" x14ac:dyDescent="0.25">
      <c r="A42" s="728" t="s">
        <v>1303</v>
      </c>
      <c r="B42" s="27" t="s">
        <v>1304</v>
      </c>
      <c r="C42" s="282">
        <v>2152.8267898287718</v>
      </c>
      <c r="D42" s="708" t="s">
        <v>1305</v>
      </c>
      <c r="E42" s="470"/>
      <c r="F42" s="547"/>
      <c r="G42" s="547"/>
    </row>
    <row r="43" spans="1:7" s="2" customFormat="1" x14ac:dyDescent="0.25">
      <c r="A43" s="728" t="s">
        <v>1306</v>
      </c>
      <c r="B43" s="27" t="s">
        <v>1307</v>
      </c>
      <c r="C43" s="282">
        <v>6.3227329158398353</v>
      </c>
      <c r="D43" s="708" t="s">
        <v>1308</v>
      </c>
      <c r="E43" s="470"/>
      <c r="F43" s="547"/>
      <c r="G43" s="547"/>
    </row>
    <row r="44" spans="1:7" s="2" customFormat="1" x14ac:dyDescent="0.25">
      <c r="A44" s="728" t="s">
        <v>1309</v>
      </c>
      <c r="B44" s="27" t="s">
        <v>1310</v>
      </c>
      <c r="C44" s="282">
        <v>287.23279730951532</v>
      </c>
      <c r="D44" s="708" t="s">
        <v>1311</v>
      </c>
      <c r="E44" s="470"/>
      <c r="F44" s="547"/>
      <c r="G44" s="547"/>
    </row>
    <row r="45" spans="1:7" s="2" customFormat="1" x14ac:dyDescent="0.25">
      <c r="A45" s="724" t="s">
        <v>1312</v>
      </c>
      <c r="B45" s="29" t="s">
        <v>1313</v>
      </c>
      <c r="C45" s="718">
        <f>C46-C66</f>
        <v>159.53479680679607</v>
      </c>
      <c r="D45" s="708"/>
      <c r="E45" s="470"/>
      <c r="F45" s="547"/>
      <c r="G45" s="547"/>
    </row>
    <row r="46" spans="1:7" s="2" customFormat="1" x14ac:dyDescent="0.25">
      <c r="A46" s="726" t="s">
        <v>1314</v>
      </c>
      <c r="B46" s="727" t="s">
        <v>1315</v>
      </c>
      <c r="C46" s="718">
        <f>SUM(C47:C54,C56,C58,C60:C64)</f>
        <v>1125.0333799999999</v>
      </c>
      <c r="D46" s="708" t="s">
        <v>1316</v>
      </c>
      <c r="E46" s="470"/>
      <c r="F46" s="547"/>
      <c r="G46" s="547"/>
    </row>
    <row r="47" spans="1:7" s="2" customFormat="1" x14ac:dyDescent="0.25">
      <c r="A47" s="711" t="s">
        <v>1317</v>
      </c>
      <c r="B47" s="19" t="s">
        <v>1318</v>
      </c>
      <c r="C47" s="226">
        <v>0</v>
      </c>
      <c r="D47" s="708"/>
      <c r="E47" s="470"/>
      <c r="F47" s="547"/>
      <c r="G47" s="547"/>
    </row>
    <row r="48" spans="1:7" s="2" customFormat="1" x14ac:dyDescent="0.25">
      <c r="A48" s="711" t="s">
        <v>1319</v>
      </c>
      <c r="B48" s="19" t="s">
        <v>1320</v>
      </c>
      <c r="C48" s="226">
        <v>0</v>
      </c>
      <c r="D48" s="708"/>
      <c r="E48" s="470"/>
      <c r="F48" s="547"/>
      <c r="G48" s="547"/>
    </row>
    <row r="49" spans="1:7" s="2" customFormat="1" x14ac:dyDescent="0.25">
      <c r="A49" s="711" t="s">
        <v>1321</v>
      </c>
      <c r="B49" s="19" t="s">
        <v>1322</v>
      </c>
      <c r="C49" s="226">
        <v>0</v>
      </c>
      <c r="D49" s="708"/>
      <c r="E49" s="470"/>
      <c r="F49" s="547"/>
      <c r="G49" s="547"/>
    </row>
    <row r="50" spans="1:7" s="2" customFormat="1" x14ac:dyDescent="0.25">
      <c r="A50" s="711" t="s">
        <v>1323</v>
      </c>
      <c r="B50" s="19" t="s">
        <v>1324</v>
      </c>
      <c r="C50" s="721">
        <v>0</v>
      </c>
      <c r="D50" s="708"/>
      <c r="E50" s="470"/>
      <c r="F50" s="547"/>
      <c r="G50" s="547"/>
    </row>
    <row r="51" spans="1:7" s="2" customFormat="1" x14ac:dyDescent="0.25">
      <c r="A51" s="711" t="s">
        <v>1325</v>
      </c>
      <c r="B51" s="19" t="s">
        <v>1326</v>
      </c>
      <c r="C51" s="721">
        <v>0</v>
      </c>
      <c r="D51" s="708"/>
      <c r="E51" s="470"/>
      <c r="F51" s="547"/>
      <c r="G51" s="547"/>
    </row>
    <row r="52" spans="1:7" s="2" customFormat="1" x14ac:dyDescent="0.25">
      <c r="A52" s="711" t="s">
        <v>1327</v>
      </c>
      <c r="B52" s="19" t="s">
        <v>1328</v>
      </c>
      <c r="C52" s="721">
        <v>0</v>
      </c>
      <c r="D52" s="708"/>
      <c r="E52" s="470"/>
      <c r="F52" s="547"/>
      <c r="G52" s="547"/>
    </row>
    <row r="53" spans="1:7" s="2" customFormat="1" x14ac:dyDescent="0.25">
      <c r="A53" s="711" t="s">
        <v>1329</v>
      </c>
      <c r="B53" s="19" t="s">
        <v>1330</v>
      </c>
      <c r="C53" s="721">
        <v>0</v>
      </c>
      <c r="D53" s="708"/>
      <c r="E53" s="470"/>
      <c r="F53" s="547"/>
      <c r="G53" s="547"/>
    </row>
    <row r="54" spans="1:7" s="2" customFormat="1" x14ac:dyDescent="0.25">
      <c r="A54" s="711" t="s">
        <v>1331</v>
      </c>
      <c r="B54" s="19" t="s">
        <v>1332</v>
      </c>
      <c r="C54" s="721">
        <v>0</v>
      </c>
      <c r="D54" s="708"/>
      <c r="E54" s="470"/>
      <c r="F54" s="547"/>
      <c r="G54" s="547"/>
    </row>
    <row r="55" spans="1:7" s="2" customFormat="1" x14ac:dyDescent="0.25">
      <c r="A55" s="711" t="s">
        <v>1333</v>
      </c>
      <c r="B55" s="19" t="s">
        <v>1334</v>
      </c>
      <c r="C55" s="721">
        <v>0</v>
      </c>
      <c r="D55" s="708"/>
      <c r="E55" s="470"/>
      <c r="F55" s="547"/>
      <c r="G55" s="547"/>
    </row>
    <row r="56" spans="1:7" s="2" customFormat="1" x14ac:dyDescent="0.25">
      <c r="A56" s="711" t="s">
        <v>1335</v>
      </c>
      <c r="B56" s="19" t="s">
        <v>1336</v>
      </c>
      <c r="C56" s="721">
        <v>33.090029999999999</v>
      </c>
      <c r="D56" s="708"/>
      <c r="E56" s="470"/>
      <c r="F56" s="547"/>
      <c r="G56" s="547"/>
    </row>
    <row r="57" spans="1:7" s="2" customFormat="1" x14ac:dyDescent="0.25">
      <c r="A57" s="711" t="s">
        <v>1337</v>
      </c>
      <c r="B57" s="19" t="s">
        <v>1334</v>
      </c>
      <c r="C57" s="721">
        <v>0</v>
      </c>
      <c r="D57" s="708"/>
      <c r="E57" s="470"/>
      <c r="F57" s="547"/>
      <c r="G57" s="547"/>
    </row>
    <row r="58" spans="1:7" s="2" customFormat="1" x14ac:dyDescent="0.25">
      <c r="A58" s="711" t="s">
        <v>1338</v>
      </c>
      <c r="B58" s="19" t="s">
        <v>1339</v>
      </c>
      <c r="C58" s="729">
        <v>0</v>
      </c>
      <c r="D58" s="708"/>
      <c r="E58" s="470"/>
      <c r="F58" s="547"/>
      <c r="G58" s="547"/>
    </row>
    <row r="59" spans="1:7" s="2" customFormat="1" x14ac:dyDescent="0.25">
      <c r="A59" s="711" t="s">
        <v>1340</v>
      </c>
      <c r="B59" s="19" t="s">
        <v>1334</v>
      </c>
      <c r="C59" s="721">
        <v>0</v>
      </c>
      <c r="D59" s="708"/>
      <c r="E59" s="470"/>
      <c r="F59" s="547"/>
      <c r="G59" s="547"/>
    </row>
    <row r="60" spans="1:7" s="2" customFormat="1" x14ac:dyDescent="0.25">
      <c r="A60" s="711" t="s">
        <v>1341</v>
      </c>
      <c r="B60" s="19" t="s">
        <v>1342</v>
      </c>
      <c r="C60" s="721">
        <v>0</v>
      </c>
      <c r="D60" s="708"/>
      <c r="E60" s="470"/>
      <c r="F60" s="547"/>
      <c r="G60" s="547"/>
    </row>
    <row r="61" spans="1:7" s="2" customFormat="1" x14ac:dyDescent="0.25">
      <c r="A61" s="711" t="s">
        <v>1343</v>
      </c>
      <c r="B61" s="19" t="s">
        <v>1344</v>
      </c>
      <c r="C61" s="721">
        <v>0</v>
      </c>
      <c r="D61" s="708"/>
      <c r="E61" s="470"/>
      <c r="F61" s="547"/>
      <c r="G61" s="547"/>
    </row>
    <row r="62" spans="1:7" s="2" customFormat="1" x14ac:dyDescent="0.25">
      <c r="A62" s="711" t="s">
        <v>1345</v>
      </c>
      <c r="B62" s="19" t="s">
        <v>1346</v>
      </c>
      <c r="C62" s="721">
        <v>1091.9433499999998</v>
      </c>
      <c r="D62" s="708"/>
      <c r="E62" s="470"/>
      <c r="F62" s="547"/>
      <c r="G62" s="547"/>
    </row>
    <row r="63" spans="1:7" s="2" customFormat="1" x14ac:dyDescent="0.25">
      <c r="A63" s="711" t="s">
        <v>1347</v>
      </c>
      <c r="B63" s="19" t="s">
        <v>1348</v>
      </c>
      <c r="C63" s="721">
        <v>0</v>
      </c>
      <c r="D63" s="708"/>
      <c r="E63" s="470"/>
      <c r="F63" s="547"/>
      <c r="G63" s="547"/>
    </row>
    <row r="64" spans="1:7" s="2" customFormat="1" x14ac:dyDescent="0.25">
      <c r="A64" s="711" t="s">
        <v>1349</v>
      </c>
      <c r="B64" s="19" t="s">
        <v>1350</v>
      </c>
      <c r="C64" s="721">
        <v>0</v>
      </c>
      <c r="D64" s="708"/>
      <c r="E64" s="470"/>
      <c r="F64" s="547"/>
      <c r="G64" s="547"/>
    </row>
    <row r="65" spans="1:7" s="2" customFormat="1" x14ac:dyDescent="0.25">
      <c r="A65" s="711" t="s">
        <v>1351</v>
      </c>
      <c r="B65" s="19" t="s">
        <v>1334</v>
      </c>
      <c r="C65" s="721">
        <v>0</v>
      </c>
      <c r="D65" s="708"/>
      <c r="E65" s="470"/>
      <c r="F65" s="547"/>
      <c r="G65" s="547"/>
    </row>
    <row r="66" spans="1:7" s="2" customFormat="1" x14ac:dyDescent="0.25">
      <c r="A66" s="726" t="s">
        <v>1352</v>
      </c>
      <c r="B66" s="727" t="s">
        <v>1353</v>
      </c>
      <c r="C66" s="730">
        <f>SUM(C67,C74,C75)</f>
        <v>965.49858319320379</v>
      </c>
      <c r="D66" s="708" t="s">
        <v>1354</v>
      </c>
      <c r="E66" s="470"/>
      <c r="F66" s="547"/>
      <c r="G66" s="547"/>
    </row>
    <row r="67" spans="1:7" s="2" customFormat="1" x14ac:dyDescent="0.25">
      <c r="A67" s="728" t="s">
        <v>1355</v>
      </c>
      <c r="B67" s="16" t="s">
        <v>1356</v>
      </c>
      <c r="C67" s="731">
        <f>SUM(C68:C73)</f>
        <v>850.94220945734276</v>
      </c>
      <c r="D67" s="708" t="s">
        <v>1357</v>
      </c>
      <c r="E67" s="470"/>
      <c r="F67" s="547"/>
      <c r="G67" s="547"/>
    </row>
    <row r="68" spans="1:7" s="2" customFormat="1" x14ac:dyDescent="0.25">
      <c r="A68" s="711" t="s">
        <v>1358</v>
      </c>
      <c r="B68" s="40" t="s">
        <v>1359</v>
      </c>
      <c r="C68" s="281">
        <v>0</v>
      </c>
      <c r="D68" s="708"/>
      <c r="E68" s="470"/>
      <c r="F68" s="547"/>
      <c r="G68" s="547"/>
    </row>
    <row r="69" spans="1:7" s="2" customFormat="1" x14ac:dyDescent="0.25">
      <c r="A69" s="711" t="s">
        <v>1360</v>
      </c>
      <c r="B69" s="19" t="s">
        <v>1361</v>
      </c>
      <c r="C69" s="281">
        <v>0</v>
      </c>
      <c r="D69" s="708"/>
      <c r="E69" s="470"/>
      <c r="F69" s="547"/>
      <c r="G69" s="547"/>
    </row>
    <row r="70" spans="1:7" s="2" customFormat="1" x14ac:dyDescent="0.25">
      <c r="A70" s="711" t="s">
        <v>1362</v>
      </c>
      <c r="B70" s="19" t="s">
        <v>1363</v>
      </c>
      <c r="C70" s="281">
        <v>0</v>
      </c>
      <c r="D70" s="708"/>
      <c r="E70" s="470"/>
      <c r="F70" s="547"/>
      <c r="G70" s="547"/>
    </row>
    <row r="71" spans="1:7" s="2" customFormat="1" x14ac:dyDescent="0.25">
      <c r="A71" s="711" t="s">
        <v>1364</v>
      </c>
      <c r="B71" s="19" t="s">
        <v>1365</v>
      </c>
      <c r="C71" s="721">
        <v>0</v>
      </c>
      <c r="D71" s="708"/>
      <c r="E71" s="470"/>
      <c r="F71" s="547"/>
      <c r="G71" s="547"/>
    </row>
    <row r="72" spans="1:7" s="2" customFormat="1" x14ac:dyDescent="0.25">
      <c r="A72" s="711" t="s">
        <v>1366</v>
      </c>
      <c r="B72" s="19" t="s">
        <v>1367</v>
      </c>
      <c r="C72" s="721">
        <v>0</v>
      </c>
      <c r="D72" s="708"/>
      <c r="E72" s="470"/>
      <c r="F72" s="547"/>
      <c r="G72" s="547"/>
    </row>
    <row r="73" spans="1:7" s="2" customFormat="1" x14ac:dyDescent="0.25">
      <c r="A73" s="711" t="s">
        <v>1368</v>
      </c>
      <c r="B73" s="19" t="s">
        <v>1369</v>
      </c>
      <c r="C73" s="721">
        <v>850.94220945734276</v>
      </c>
      <c r="D73" s="708"/>
      <c r="E73" s="470"/>
      <c r="F73" s="547"/>
      <c r="G73" s="547"/>
    </row>
    <row r="74" spans="1:7" s="2" customFormat="1" x14ac:dyDescent="0.25">
      <c r="A74" s="728" t="s">
        <v>1370</v>
      </c>
      <c r="B74" s="16" t="s">
        <v>1371</v>
      </c>
      <c r="C74" s="732">
        <v>1.1959817089836176</v>
      </c>
      <c r="D74" s="708" t="s">
        <v>1372</v>
      </c>
      <c r="E74" s="470"/>
      <c r="F74" s="547"/>
      <c r="G74" s="547"/>
    </row>
    <row r="75" spans="1:7" s="2" customFormat="1" x14ac:dyDescent="0.25">
      <c r="A75" s="728" t="s">
        <v>1373</v>
      </c>
      <c r="B75" s="16" t="s">
        <v>1374</v>
      </c>
      <c r="C75" s="732">
        <v>113.36039202687741</v>
      </c>
      <c r="D75" s="708" t="s">
        <v>1375</v>
      </c>
      <c r="E75" s="470"/>
      <c r="F75" s="547"/>
      <c r="G75" s="547"/>
    </row>
    <row r="76" spans="1:7" s="2" customFormat="1" x14ac:dyDescent="0.25">
      <c r="A76" s="724" t="s">
        <v>1376</v>
      </c>
      <c r="B76" s="29" t="s">
        <v>1377</v>
      </c>
      <c r="C76" s="718">
        <f>C77-C84</f>
        <v>-12.608934999999995</v>
      </c>
      <c r="D76" s="708"/>
      <c r="E76" s="470"/>
      <c r="F76" s="547"/>
      <c r="G76" s="547"/>
    </row>
    <row r="77" spans="1:7" s="2" customFormat="1" x14ac:dyDescent="0.25">
      <c r="A77" s="726" t="s">
        <v>1378</v>
      </c>
      <c r="B77" s="727" t="s">
        <v>1379</v>
      </c>
      <c r="C77" s="730">
        <f>SUM(C78:C82)</f>
        <v>36.123564999999999</v>
      </c>
      <c r="D77" s="708"/>
      <c r="E77" s="470"/>
      <c r="F77" s="547"/>
      <c r="G77" s="547"/>
    </row>
    <row r="78" spans="1:7" s="2" customFormat="1" x14ac:dyDescent="0.25">
      <c r="A78" s="733" t="s">
        <v>1380</v>
      </c>
      <c r="B78" s="19" t="s">
        <v>1381</v>
      </c>
      <c r="C78" s="734">
        <v>4.1197499999999998</v>
      </c>
      <c r="D78" s="708"/>
      <c r="E78" s="470"/>
      <c r="F78" s="547"/>
      <c r="G78" s="547"/>
    </row>
    <row r="79" spans="1:7" s="2" customFormat="1" x14ac:dyDescent="0.25">
      <c r="A79" s="733" t="s">
        <v>1382</v>
      </c>
      <c r="B79" s="19" t="s">
        <v>1383</v>
      </c>
      <c r="C79" s="734">
        <v>0</v>
      </c>
      <c r="D79" s="708"/>
      <c r="E79" s="470"/>
      <c r="F79" s="547"/>
      <c r="G79" s="547"/>
    </row>
    <row r="80" spans="1:7" s="2" customFormat="1" x14ac:dyDescent="0.25">
      <c r="A80" s="733" t="s">
        <v>1384</v>
      </c>
      <c r="B80" s="19" t="s">
        <v>1385</v>
      </c>
      <c r="C80" s="734">
        <v>0</v>
      </c>
      <c r="D80" s="708"/>
      <c r="E80" s="470"/>
      <c r="F80" s="547"/>
      <c r="G80" s="547"/>
    </row>
    <row r="81" spans="1:7" s="2" customFormat="1" x14ac:dyDescent="0.25">
      <c r="A81" s="733" t="s">
        <v>1386</v>
      </c>
      <c r="B81" s="19" t="s">
        <v>1387</v>
      </c>
      <c r="C81" s="734">
        <v>0</v>
      </c>
      <c r="D81" s="708"/>
      <c r="E81" s="470"/>
      <c r="F81" s="547"/>
      <c r="G81" s="547"/>
    </row>
    <row r="82" spans="1:7" s="2" customFormat="1" x14ac:dyDescent="0.25">
      <c r="A82" s="733" t="s">
        <v>1388</v>
      </c>
      <c r="B82" s="735" t="s">
        <v>1389</v>
      </c>
      <c r="C82" s="734">
        <v>32.003814999999996</v>
      </c>
      <c r="D82" s="708"/>
      <c r="E82" s="470"/>
      <c r="F82" s="547"/>
      <c r="G82" s="547"/>
    </row>
    <row r="83" spans="1:7" s="2" customFormat="1" x14ac:dyDescent="0.25">
      <c r="A83" s="736" t="s">
        <v>1390</v>
      </c>
      <c r="B83" s="737" t="s">
        <v>1391</v>
      </c>
      <c r="C83" s="738">
        <v>0</v>
      </c>
      <c r="D83" s="708"/>
      <c r="E83" s="470"/>
      <c r="F83" s="547"/>
      <c r="G83" s="547"/>
    </row>
    <row r="84" spans="1:7" s="2" customFormat="1" x14ac:dyDescent="0.25">
      <c r="A84" s="726" t="s">
        <v>1392</v>
      </c>
      <c r="B84" s="739" t="s">
        <v>1393</v>
      </c>
      <c r="C84" s="730">
        <f>SUM(C85,C88,C89,C90)</f>
        <v>48.732499999999995</v>
      </c>
      <c r="D84" s="708"/>
      <c r="E84" s="470"/>
      <c r="F84" s="547"/>
      <c r="G84" s="547"/>
    </row>
    <row r="85" spans="1:7" s="2" customFormat="1" x14ac:dyDescent="0.25">
      <c r="A85" s="736" t="s">
        <v>1394</v>
      </c>
      <c r="B85" s="740" t="s">
        <v>1395</v>
      </c>
      <c r="C85" s="732">
        <v>3.3618099999999997</v>
      </c>
      <c r="D85" s="708"/>
      <c r="E85" s="470"/>
      <c r="F85" s="547"/>
      <c r="G85" s="547"/>
    </row>
    <row r="86" spans="1:7" s="2" customFormat="1" x14ac:dyDescent="0.25">
      <c r="A86" s="736" t="s">
        <v>1396</v>
      </c>
      <c r="B86" s="741" t="s">
        <v>1397</v>
      </c>
      <c r="C86" s="721">
        <v>3.3618099999999997</v>
      </c>
      <c r="D86" s="708"/>
      <c r="E86" s="470"/>
      <c r="F86" s="547"/>
      <c r="G86" s="547"/>
    </row>
    <row r="87" spans="1:7" s="2" customFormat="1" x14ac:dyDescent="0.25">
      <c r="A87" s="736" t="s">
        <v>1398</v>
      </c>
      <c r="B87" s="741" t="s">
        <v>1399</v>
      </c>
      <c r="C87" s="721">
        <v>0</v>
      </c>
      <c r="D87" s="708"/>
      <c r="E87" s="470"/>
      <c r="F87" s="547"/>
      <c r="G87" s="547"/>
    </row>
    <row r="88" spans="1:7" s="2" customFormat="1" x14ac:dyDescent="0.25">
      <c r="A88" s="736" t="s">
        <v>1400</v>
      </c>
      <c r="B88" s="740" t="s">
        <v>1401</v>
      </c>
      <c r="C88" s="721">
        <v>7.5</v>
      </c>
      <c r="D88" s="708"/>
      <c r="E88" s="470"/>
      <c r="F88" s="547"/>
      <c r="G88" s="547"/>
    </row>
    <row r="89" spans="1:7" s="2" customFormat="1" x14ac:dyDescent="0.25">
      <c r="A89" s="736" t="s">
        <v>1402</v>
      </c>
      <c r="B89" s="740" t="s">
        <v>1403</v>
      </c>
      <c r="C89" s="721">
        <v>36.611069999999998</v>
      </c>
      <c r="D89" s="708"/>
      <c r="E89" s="470"/>
      <c r="F89" s="547"/>
      <c r="G89" s="547"/>
    </row>
    <row r="90" spans="1:7" s="2" customFormat="1" x14ac:dyDescent="0.25">
      <c r="A90" s="736" t="s">
        <v>1404</v>
      </c>
      <c r="B90" s="740" t="s">
        <v>1405</v>
      </c>
      <c r="C90" s="721">
        <v>1.25962</v>
      </c>
      <c r="D90" s="708"/>
      <c r="E90" s="470"/>
      <c r="F90" s="547"/>
      <c r="G90" s="547"/>
    </row>
    <row r="91" spans="1:7" s="2" customFormat="1" x14ac:dyDescent="0.25">
      <c r="A91" s="736" t="s">
        <v>1406</v>
      </c>
      <c r="B91" s="742" t="s">
        <v>1407</v>
      </c>
      <c r="C91" s="743">
        <v>0</v>
      </c>
      <c r="D91" s="708"/>
      <c r="E91" s="470"/>
      <c r="F91" s="547"/>
      <c r="G91" s="547"/>
    </row>
    <row r="92" spans="1:7" s="2" customFormat="1" ht="31.5" x14ac:dyDescent="0.25">
      <c r="A92" s="218" t="s">
        <v>1408</v>
      </c>
      <c r="B92" s="744" t="s">
        <v>1409</v>
      </c>
      <c r="C92" s="722">
        <v>-110.8327350531101</v>
      </c>
      <c r="D92" s="723" t="s">
        <v>1410</v>
      </c>
      <c r="E92" s="470"/>
      <c r="F92" s="547"/>
      <c r="G92" s="547"/>
    </row>
    <row r="93" spans="1:7" s="2" customFormat="1" x14ac:dyDescent="0.25">
      <c r="A93" s="724" t="s">
        <v>1411</v>
      </c>
      <c r="B93" s="744" t="s">
        <v>1412</v>
      </c>
      <c r="C93" s="718">
        <f>C94-C95</f>
        <v>0</v>
      </c>
      <c r="D93" s="708"/>
      <c r="E93" s="470"/>
      <c r="F93" s="547"/>
      <c r="G93" s="547"/>
    </row>
    <row r="94" spans="1:7" s="2" customFormat="1" x14ac:dyDescent="0.25">
      <c r="A94" s="728" t="s">
        <v>1413</v>
      </c>
      <c r="B94" s="741" t="s">
        <v>1414</v>
      </c>
      <c r="C94" s="745">
        <v>0</v>
      </c>
      <c r="D94" s="708"/>
      <c r="E94" s="470"/>
      <c r="F94" s="547"/>
      <c r="G94" s="547"/>
    </row>
    <row r="95" spans="1:7" s="2" customFormat="1" x14ac:dyDescent="0.25">
      <c r="A95" s="728" t="s">
        <v>1415</v>
      </c>
      <c r="B95" s="741" t="s">
        <v>1416</v>
      </c>
      <c r="C95" s="745">
        <v>0</v>
      </c>
      <c r="D95" s="708"/>
      <c r="E95" s="470"/>
      <c r="F95" s="547"/>
      <c r="G95" s="547"/>
    </row>
    <row r="96" spans="1:7" s="2" customFormat="1" x14ac:dyDescent="0.25">
      <c r="A96" s="724" t="s">
        <v>1417</v>
      </c>
      <c r="B96" s="746" t="s">
        <v>1418</v>
      </c>
      <c r="C96" s="718">
        <f>C38+C39+C45+C76-C92+C93</f>
        <v>22.730114994399884</v>
      </c>
      <c r="D96" s="708" t="s">
        <v>1419</v>
      </c>
      <c r="E96" s="470"/>
      <c r="F96" s="547"/>
      <c r="G96" s="547"/>
    </row>
    <row r="97" spans="1:7" s="2" customFormat="1" ht="15.75" thickBot="1" x14ac:dyDescent="0.3">
      <c r="A97" s="613" t="s">
        <v>1420</v>
      </c>
      <c r="B97" s="747" t="s">
        <v>1421</v>
      </c>
      <c r="C97" s="748">
        <v>21.766999999999999</v>
      </c>
      <c r="D97" s="749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 x14ac:dyDescent="0.25">
      <c r="A101" s="750"/>
      <c r="B101" s="750"/>
      <c r="C101" s="750"/>
      <c r="D101" s="750"/>
      <c r="E101" s="752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JNLO8XUtmwfqa619yUUxRAn+ES4YgMcVk+Lp0SMO53Ni5SGFPcHBxlR2oT9utTIOYd0sBZqTCpjqbbaR7vv+Cg==" saltValue="vOvqSzdqH7WCNTluH/SWONhr32jj8HaQ/yDQxr/sXVijtMTUJQQV0OIYUv4btpi85H/bDaXl4rhSgsFDeTQMKQ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9"/>
  <sheetViews>
    <sheetView topLeftCell="D13" workbookViewId="0">
      <selection activeCell="G20" sqref="G20:Q21"/>
    </sheetView>
  </sheetViews>
  <sheetFormatPr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1014" t="s">
        <v>0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6"/>
    </row>
    <row r="2" spans="1:24" s="1" customFormat="1" x14ac:dyDescent="0.25">
      <c r="A2" s="1014" t="s">
        <v>1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6"/>
    </row>
    <row r="3" spans="1:24" s="1" customFormat="1" x14ac:dyDescent="0.25">
      <c r="A3" s="1017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9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1020" t="s">
        <v>1422</v>
      </c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2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56" t="s">
        <v>1423</v>
      </c>
      <c r="M8" s="1156"/>
      <c r="N8" s="1156"/>
      <c r="O8" s="1156"/>
      <c r="P8" s="1156"/>
      <c r="Q8" s="1156"/>
      <c r="R8" s="1156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1065" t="s">
        <v>4</v>
      </c>
      <c r="C9" s="1147" t="s">
        <v>5</v>
      </c>
      <c r="D9" s="1070" t="s">
        <v>160</v>
      </c>
      <c r="E9" s="1073" t="s">
        <v>782</v>
      </c>
      <c r="F9" s="1065" t="s">
        <v>1424</v>
      </c>
      <c r="G9" s="1143" t="s">
        <v>853</v>
      </c>
      <c r="H9" s="1144"/>
      <c r="I9" s="1144"/>
      <c r="J9" s="1144"/>
      <c r="K9" s="1144"/>
      <c r="L9" s="1144"/>
      <c r="M9" s="1144"/>
      <c r="N9" s="1144"/>
      <c r="O9" s="1145"/>
      <c r="P9" s="1065" t="s">
        <v>785</v>
      </c>
      <c r="Q9" s="1073" t="s">
        <v>786</v>
      </c>
      <c r="R9" s="1157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1066"/>
      <c r="C10" s="1148"/>
      <c r="D10" s="1071"/>
      <c r="E10" s="1074"/>
      <c r="F10" s="1066"/>
      <c r="G10" s="1081" t="s">
        <v>854</v>
      </c>
      <c r="H10" s="1085" t="s">
        <v>788</v>
      </c>
      <c r="I10" s="1086"/>
      <c r="J10" s="1139"/>
      <c r="K10" s="1085" t="s">
        <v>789</v>
      </c>
      <c r="L10" s="1086"/>
      <c r="M10" s="1086"/>
      <c r="N10" s="1086"/>
      <c r="O10" s="1087"/>
      <c r="P10" s="1066"/>
      <c r="Q10" s="1074"/>
      <c r="R10" s="1158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1066"/>
      <c r="C11" s="1148"/>
      <c r="D11" s="1071"/>
      <c r="E11" s="1074"/>
      <c r="F11" s="1066"/>
      <c r="G11" s="1082"/>
      <c r="H11" s="1140"/>
      <c r="I11" s="1141"/>
      <c r="J11" s="1142"/>
      <c r="K11" s="1140"/>
      <c r="L11" s="1141"/>
      <c r="M11" s="1141"/>
      <c r="N11" s="1141"/>
      <c r="O11" s="1146"/>
      <c r="P11" s="1066"/>
      <c r="Q11" s="1074"/>
      <c r="R11" s="1158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1067"/>
      <c r="C12" s="1149"/>
      <c r="D12" s="1072"/>
      <c r="E12" s="1075"/>
      <c r="F12" s="1067"/>
      <c r="G12" s="1083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54" t="s">
        <v>861</v>
      </c>
      <c r="P12" s="1067"/>
      <c r="Q12" s="1075"/>
      <c r="R12" s="1159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59" t="s">
        <v>1425</v>
      </c>
      <c r="D14" s="488" t="s">
        <v>645</v>
      </c>
      <c r="E14" s="760">
        <f>SUM(F14,P14,Q14)</f>
        <v>3942.7248936083106</v>
      </c>
      <c r="F14" s="761">
        <f>SUM(G14:O14)</f>
        <v>938.95589432219572</v>
      </c>
      <c r="G14" s="762">
        <v>68.495963750200005</v>
      </c>
      <c r="H14" s="763">
        <v>156.65692620019999</v>
      </c>
      <c r="I14" s="763">
        <v>40.952465314485721</v>
      </c>
      <c r="J14" s="763">
        <v>188.996975113453</v>
      </c>
      <c r="K14" s="763">
        <v>133.0264948002</v>
      </c>
      <c r="L14" s="764">
        <v>257.41472914305712</v>
      </c>
      <c r="M14" s="763">
        <v>2.0000000000000001E-10</v>
      </c>
      <c r="N14" s="762">
        <v>2.0000000000000001E-10</v>
      </c>
      <c r="O14" s="765">
        <v>93.412340000200004</v>
      </c>
      <c r="P14" s="766">
        <v>2152.8267898287718</v>
      </c>
      <c r="Q14" s="237">
        <v>850.94220945734276</v>
      </c>
      <c r="R14" s="767" t="s">
        <v>1426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1427</v>
      </c>
      <c r="D15" s="488" t="s">
        <v>645</v>
      </c>
      <c r="E15" s="760">
        <f>SUM(F15,P15,Q15)</f>
        <v>53.4091028502</v>
      </c>
      <c r="F15" s="761">
        <f>SUM(G15:O15)</f>
        <v>45.890388225376547</v>
      </c>
      <c r="G15" s="629">
        <v>2.8573927425586628E-3</v>
      </c>
      <c r="H15" s="629">
        <v>9.5343673855785891</v>
      </c>
      <c r="I15" s="629">
        <v>1.0734927294146845</v>
      </c>
      <c r="J15" s="629">
        <v>13.305377179549973</v>
      </c>
      <c r="K15" s="629">
        <v>12.685319221182686</v>
      </c>
      <c r="L15" s="629">
        <v>9.25574145360555</v>
      </c>
      <c r="M15" s="629">
        <v>0</v>
      </c>
      <c r="N15" s="629">
        <v>0</v>
      </c>
      <c r="O15" s="282">
        <v>3.3232863302504266E-2</v>
      </c>
      <c r="P15" s="768">
        <v>6.3227329158398353</v>
      </c>
      <c r="Q15" s="245">
        <v>1.1959817089836176</v>
      </c>
      <c r="R15" s="769" t="s">
        <v>1428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59" t="s">
        <v>1429</v>
      </c>
      <c r="D16" s="488" t="s">
        <v>645</v>
      </c>
      <c r="E16" s="770">
        <f>SUM(E14,E15)</f>
        <v>3996.1339964585104</v>
      </c>
      <c r="F16" s="771">
        <f>SUM(F14,F15)</f>
        <v>984.84628254757229</v>
      </c>
      <c r="G16" s="641">
        <f t="shared" ref="G16:Q16" si="0">SUM(G14,G15)</f>
        <v>68.49882114294256</v>
      </c>
      <c r="H16" s="641">
        <f t="shared" si="0"/>
        <v>166.19129358577857</v>
      </c>
      <c r="I16" s="641">
        <f t="shared" si="0"/>
        <v>42.025958043900403</v>
      </c>
      <c r="J16" s="641">
        <f t="shared" si="0"/>
        <v>202.30235229300297</v>
      </c>
      <c r="K16" s="641">
        <f t="shared" si="0"/>
        <v>145.71181402138268</v>
      </c>
      <c r="L16" s="641">
        <f t="shared" si="0"/>
        <v>266.67047059666265</v>
      </c>
      <c r="M16" s="641">
        <f t="shared" si="0"/>
        <v>2.0000000000000001E-10</v>
      </c>
      <c r="N16" s="641">
        <f t="shared" si="0"/>
        <v>2.0000000000000001E-10</v>
      </c>
      <c r="O16" s="772">
        <f t="shared" si="0"/>
        <v>93.445572863502505</v>
      </c>
      <c r="P16" s="771">
        <f t="shared" si="0"/>
        <v>2159.1495227446117</v>
      </c>
      <c r="Q16" s="641">
        <f t="shared" si="0"/>
        <v>852.13819116632635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885</v>
      </c>
      <c r="D17" s="774" t="s">
        <v>834</v>
      </c>
      <c r="E17" s="775">
        <f>SUM(F17,P17,Q17)</f>
        <v>100</v>
      </c>
      <c r="F17" s="776">
        <f>SUM(G17:O17)</f>
        <v>24.644976455253293</v>
      </c>
      <c r="G17" s="777">
        <f t="shared" ref="G17:O17" si="1">IF($E$16=0,0,G16/$E$16*100)</f>
        <v>1.7141272340629268</v>
      </c>
      <c r="H17" s="778">
        <f t="shared" si="1"/>
        <v>4.1588018252906958</v>
      </c>
      <c r="I17" s="778">
        <f t="shared" si="1"/>
        <v>1.0516653866247985</v>
      </c>
      <c r="J17" s="778">
        <f t="shared" si="1"/>
        <v>5.0624516713475867</v>
      </c>
      <c r="K17" s="778">
        <f t="shared" si="1"/>
        <v>3.6463195215805251</v>
      </c>
      <c r="L17" s="778">
        <f t="shared" si="1"/>
        <v>6.6732114296716212</v>
      </c>
      <c r="M17" s="778">
        <f t="shared" si="1"/>
        <v>5.0048371795651947E-12</v>
      </c>
      <c r="N17" s="778">
        <f t="shared" si="1"/>
        <v>5.0048371795651947E-12</v>
      </c>
      <c r="O17" s="777">
        <f t="shared" si="1"/>
        <v>2.3383993866651287</v>
      </c>
      <c r="P17" s="779">
        <f t="shared" ref="P17" si="2">IF($E$16=0,0,P16/$E$16*100)</f>
        <v>54.030959038363392</v>
      </c>
      <c r="Q17" s="780">
        <f t="shared" ref="Q17" si="3">IF($E$16=0,0,Q16/$E$16*100)</f>
        <v>21.324064506383316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1430</v>
      </c>
      <c r="D18" s="488" t="s">
        <v>645</v>
      </c>
      <c r="E18" s="770">
        <f>SUM(F18,P18,Q18)</f>
        <v>531.60780860020009</v>
      </c>
      <c r="F18" s="776">
        <f>SUM(G18:O18)</f>
        <v>131.0146192638073</v>
      </c>
      <c r="G18" s="781">
        <v>9.1124342256211452</v>
      </c>
      <c r="H18" s="781">
        <v>22.108515247452988</v>
      </c>
      <c r="I18" s="781">
        <v>5.5907353156429132</v>
      </c>
      <c r="J18" s="781">
        <v>26.912388391495107</v>
      </c>
      <c r="K18" s="781">
        <v>19.384119303235526</v>
      </c>
      <c r="L18" s="781">
        <v>35.47531304453539</v>
      </c>
      <c r="M18" s="781">
        <v>2.6606105254294584E-11</v>
      </c>
      <c r="N18" s="781">
        <v>2.6606105254294584E-11</v>
      </c>
      <c r="O18" s="782">
        <v>12.43111373577101</v>
      </c>
      <c r="P18" s="783">
        <v>287.23279730951532</v>
      </c>
      <c r="Q18" s="781">
        <v>113.36039202687741</v>
      </c>
      <c r="R18" s="769" t="s">
        <v>1431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84" t="s">
        <v>1432</v>
      </c>
      <c r="D19" s="488" t="s">
        <v>645</v>
      </c>
      <c r="E19" s="770">
        <f>SUM(E14,E15,E18)</f>
        <v>4527.7418050587103</v>
      </c>
      <c r="F19" s="771">
        <f>SUM(F14,F15,F18)</f>
        <v>1115.8609018113796</v>
      </c>
      <c r="G19" s="641">
        <f t="shared" ref="G19:Q19" si="4">SUM(G14,G15,G18)</f>
        <v>77.611255368563704</v>
      </c>
      <c r="H19" s="641">
        <f t="shared" si="4"/>
        <v>188.29980883323157</v>
      </c>
      <c r="I19" s="641">
        <f t="shared" si="4"/>
        <v>47.616693359543319</v>
      </c>
      <c r="J19" s="641">
        <f t="shared" si="4"/>
        <v>229.21474068449808</v>
      </c>
      <c r="K19" s="641">
        <f t="shared" si="4"/>
        <v>165.09593332461822</v>
      </c>
      <c r="L19" s="641">
        <f t="shared" si="4"/>
        <v>302.14578364119802</v>
      </c>
      <c r="M19" s="641">
        <f t="shared" si="4"/>
        <v>2.2660610525429458E-10</v>
      </c>
      <c r="N19" s="641">
        <f t="shared" si="4"/>
        <v>2.2660610525429458E-10</v>
      </c>
      <c r="O19" s="772">
        <f t="shared" si="4"/>
        <v>105.87668659927351</v>
      </c>
      <c r="P19" s="771">
        <f t="shared" si="4"/>
        <v>2446.3823200541269</v>
      </c>
      <c r="Q19" s="641">
        <f t="shared" si="4"/>
        <v>965.49858319320379</v>
      </c>
      <c r="R19" s="773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85" t="s">
        <v>1433</v>
      </c>
      <c r="D20" s="488" t="s">
        <v>645</v>
      </c>
      <c r="E20" s="786">
        <f>SUM(F20,P20,Q20)</f>
        <v>4452.2481200000002</v>
      </c>
      <c r="F20" s="787">
        <f>SUM(G20:O20)</f>
        <v>978.88909000000001</v>
      </c>
      <c r="G20" s="788">
        <v>111.81618</v>
      </c>
      <c r="H20" s="1150">
        <v>374.36450000000002</v>
      </c>
      <c r="I20" s="1151">
        <v>0</v>
      </c>
      <c r="J20" s="1152">
        <v>0</v>
      </c>
      <c r="K20" s="789">
        <v>133.63827000000003</v>
      </c>
      <c r="L20" s="789">
        <v>301.43544000000003</v>
      </c>
      <c r="M20" s="789">
        <v>0</v>
      </c>
      <c r="N20" s="789">
        <v>0</v>
      </c>
      <c r="O20" s="790">
        <v>57.634700000000002</v>
      </c>
      <c r="P20" s="791">
        <v>2348.3256500000002</v>
      </c>
      <c r="Q20" s="792">
        <v>1125.0333799999999</v>
      </c>
      <c r="R20" s="767" t="s">
        <v>1434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93" t="s">
        <v>1435</v>
      </c>
      <c r="D21" s="488" t="s">
        <v>645</v>
      </c>
      <c r="E21" s="770">
        <f>SUM(F21,P21,Q21)</f>
        <v>0</v>
      </c>
      <c r="F21" s="771">
        <f>SUM(G21:O21)</f>
        <v>0</v>
      </c>
      <c r="G21" s="630">
        <v>0</v>
      </c>
      <c r="H21" s="630">
        <v>0</v>
      </c>
      <c r="I21" s="630">
        <v>0</v>
      </c>
      <c r="J21" s="794">
        <v>0</v>
      </c>
      <c r="K21" s="795">
        <v>0</v>
      </c>
      <c r="L21" s="795">
        <v>0</v>
      </c>
      <c r="M21" s="796">
        <v>0</v>
      </c>
      <c r="N21" s="796">
        <v>0</v>
      </c>
      <c r="O21" s="797">
        <v>0</v>
      </c>
      <c r="P21" s="798">
        <v>0</v>
      </c>
      <c r="Q21" s="799">
        <v>0</v>
      </c>
      <c r="R21" s="767" t="s">
        <v>1436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3" t="s">
        <v>207</v>
      </c>
      <c r="C22" s="800" t="s">
        <v>1437</v>
      </c>
      <c r="D22" s="801" t="s">
        <v>645</v>
      </c>
      <c r="E22" s="802">
        <f>SUM(F22,P22,Q22)</f>
        <v>-75.493685058710184</v>
      </c>
      <c r="F22" s="803">
        <f>(F20+F21)-F19</f>
        <v>-136.97181181137955</v>
      </c>
      <c r="G22" s="804">
        <f>(G20+G21)-G19</f>
        <v>34.204924631436299</v>
      </c>
      <c r="H22" s="1153">
        <f>(H20+H21+I21+J21)-(H19+I19+J19)</f>
        <v>-90.766742877272918</v>
      </c>
      <c r="I22" s="1154"/>
      <c r="J22" s="1155"/>
      <c r="K22" s="804">
        <f t="shared" ref="K22:Q22" si="5">(K20+K21)-K19</f>
        <v>-31.457663324618181</v>
      </c>
      <c r="L22" s="804">
        <f t="shared" si="5"/>
        <v>-0.7103436411979942</v>
      </c>
      <c r="M22" s="804">
        <f t="shared" si="5"/>
        <v>-2.2660610525429458E-10</v>
      </c>
      <c r="N22" s="804">
        <f t="shared" si="5"/>
        <v>-2.2660610525429458E-10</v>
      </c>
      <c r="O22" s="615">
        <f t="shared" si="5"/>
        <v>-48.24198659927351</v>
      </c>
      <c r="P22" s="803">
        <f t="shared" si="5"/>
        <v>-98.056670054126698</v>
      </c>
      <c r="Q22" s="804">
        <f t="shared" si="5"/>
        <v>159.53479680679607</v>
      </c>
      <c r="R22" s="805" t="s">
        <v>1438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lBHSknmja+xBCO1bZUnU2Tw5XNfr2SHc1/1DHpXkOsPmuZMOKtWMLKcBHwkgXA8YKtPe9rJ77Of92JfH699HgA==" saltValue="7TYryi6iyOQzdzrWgLHRfWJ2tLBmSl8LNV/Rk8Pa11qrE+FGw1KJ7lNh9dnJiCvto8eHsGxuXWl9cvaP+8mulA==" spinCount="100000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workbookViewId="0">
      <selection activeCell="D30" sqref="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988" t="s">
        <v>0</v>
      </c>
      <c r="B1" s="989"/>
      <c r="C1" s="989"/>
      <c r="D1" s="990"/>
    </row>
    <row r="2" spans="1:6" s="1" customFormat="1" x14ac:dyDescent="0.25">
      <c r="A2" s="988" t="s">
        <v>1</v>
      </c>
      <c r="B2" s="989"/>
      <c r="C2" s="989"/>
      <c r="D2" s="990"/>
    </row>
    <row r="3" spans="1:6" s="1" customFormat="1" x14ac:dyDescent="0.25">
      <c r="A3" s="991"/>
      <c r="B3" s="992"/>
      <c r="C3" s="992"/>
      <c r="D3" s="99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4" t="s">
        <v>1439</v>
      </c>
      <c r="B5" s="995"/>
      <c r="C5" s="995"/>
      <c r="D5" s="996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162" t="s">
        <v>1440</v>
      </c>
      <c r="B8" s="1162"/>
      <c r="C8" s="1162"/>
      <c r="D8" s="1162"/>
      <c r="E8" s="49"/>
    </row>
    <row r="9" spans="1:6" s="1" customFormat="1" ht="33" customHeight="1" thickBot="1" x14ac:dyDescent="0.3">
      <c r="A9" s="213" t="s">
        <v>4</v>
      </c>
      <c r="B9" s="811" t="s">
        <v>1441</v>
      </c>
      <c r="C9" s="451" t="s">
        <v>160</v>
      </c>
      <c r="D9" s="53" t="s">
        <v>1597</v>
      </c>
      <c r="E9" s="812"/>
      <c r="F9" s="9"/>
    </row>
    <row r="10" spans="1:6" s="1" customFormat="1" x14ac:dyDescent="0.25">
      <c r="A10" s="813" t="s">
        <v>347</v>
      </c>
      <c r="B10" s="814" t="s">
        <v>1442</v>
      </c>
      <c r="C10" s="815" t="s">
        <v>1443</v>
      </c>
      <c r="D10" s="816">
        <f>SUM(D11,D12,D30)</f>
        <v>2797.008742</v>
      </c>
      <c r="E10" s="608"/>
      <c r="F10" s="9"/>
    </row>
    <row r="11" spans="1:6" s="1" customFormat="1" x14ac:dyDescent="0.25">
      <c r="A11" s="817" t="s">
        <v>285</v>
      </c>
      <c r="B11" s="818" t="s">
        <v>1444</v>
      </c>
      <c r="C11" s="819" t="s">
        <v>1443</v>
      </c>
      <c r="D11" s="820">
        <v>0</v>
      </c>
      <c r="E11" s="608"/>
      <c r="F11" s="9"/>
    </row>
    <row r="12" spans="1:6" s="1" customFormat="1" x14ac:dyDescent="0.25">
      <c r="A12" s="817" t="s">
        <v>295</v>
      </c>
      <c r="B12" s="821" t="s">
        <v>1445</v>
      </c>
      <c r="C12" s="822" t="s">
        <v>1443</v>
      </c>
      <c r="D12" s="823">
        <f>SUM(D13,D14,D15,D16,D17,D22,D24,D27,D28,D29)</f>
        <v>1449.6511169999999</v>
      </c>
      <c r="E12" s="608"/>
      <c r="F12" s="9"/>
    </row>
    <row r="13" spans="1:6" s="1" customFormat="1" x14ac:dyDescent="0.25">
      <c r="A13" s="505" t="s">
        <v>666</v>
      </c>
      <c r="B13" s="818" t="s">
        <v>1446</v>
      </c>
      <c r="C13" s="819" t="s">
        <v>1443</v>
      </c>
      <c r="D13" s="820">
        <v>303.85736000000003</v>
      </c>
      <c r="E13" s="54"/>
      <c r="F13" s="9"/>
    </row>
    <row r="14" spans="1:6" s="1" customFormat="1" x14ac:dyDescent="0.25">
      <c r="A14" s="505" t="s">
        <v>668</v>
      </c>
      <c r="B14" s="818" t="s">
        <v>1447</v>
      </c>
      <c r="C14" s="819" t="s">
        <v>1443</v>
      </c>
      <c r="D14" s="820">
        <v>26.194600000000001</v>
      </c>
      <c r="E14" s="54"/>
      <c r="F14" s="9"/>
    </row>
    <row r="15" spans="1:6" s="1" customFormat="1" x14ac:dyDescent="0.25">
      <c r="A15" s="505" t="s">
        <v>1448</v>
      </c>
      <c r="B15" s="818" t="s">
        <v>1449</v>
      </c>
      <c r="C15" s="819" t="s">
        <v>1443</v>
      </c>
      <c r="D15" s="820">
        <v>193.84003999999999</v>
      </c>
      <c r="E15" s="54"/>
    </row>
    <row r="16" spans="1:6" s="1" customFormat="1" x14ac:dyDescent="0.25">
      <c r="A16" s="505" t="s">
        <v>1450</v>
      </c>
      <c r="B16" s="818" t="s">
        <v>1451</v>
      </c>
      <c r="C16" s="819" t="s">
        <v>1443</v>
      </c>
      <c r="D16" s="820">
        <v>255.86600000000001</v>
      </c>
      <c r="E16" s="54"/>
    </row>
    <row r="17" spans="1:5" s="1" customFormat="1" x14ac:dyDescent="0.25">
      <c r="A17" s="505" t="s">
        <v>1452</v>
      </c>
      <c r="B17" s="818" t="s">
        <v>1453</v>
      </c>
      <c r="C17" s="819" t="s">
        <v>1443</v>
      </c>
      <c r="D17" s="824">
        <f>SUM(D19,D20,D21)</f>
        <v>644.20818499999996</v>
      </c>
      <c r="E17" s="608"/>
    </row>
    <row r="18" spans="1:5" s="1" customFormat="1" x14ac:dyDescent="0.25">
      <c r="A18" s="825" t="s">
        <v>1454</v>
      </c>
      <c r="B18" s="826" t="s">
        <v>1455</v>
      </c>
      <c r="C18" s="819" t="s">
        <v>1443</v>
      </c>
      <c r="D18" s="827">
        <v>0</v>
      </c>
      <c r="E18" s="608"/>
    </row>
    <row r="19" spans="1:5" s="1" customFormat="1" x14ac:dyDescent="0.25">
      <c r="A19" s="825" t="s">
        <v>1456</v>
      </c>
      <c r="B19" s="818" t="s">
        <v>1457</v>
      </c>
      <c r="C19" s="819" t="s">
        <v>1443</v>
      </c>
      <c r="D19" s="828">
        <v>0</v>
      </c>
      <c r="E19" s="829"/>
    </row>
    <row r="20" spans="1:5" s="1" customFormat="1" x14ac:dyDescent="0.25">
      <c r="A20" s="825" t="s">
        <v>1458</v>
      </c>
      <c r="B20" s="818" t="s">
        <v>1459</v>
      </c>
      <c r="C20" s="819" t="s">
        <v>1443</v>
      </c>
      <c r="D20" s="828">
        <v>644.20818499999996</v>
      </c>
      <c r="E20" s="829"/>
    </row>
    <row r="21" spans="1:5" s="1" customFormat="1" x14ac:dyDescent="0.25">
      <c r="A21" s="825" t="s">
        <v>1460</v>
      </c>
      <c r="B21" s="818" t="s">
        <v>1461</v>
      </c>
      <c r="C21" s="819" t="s">
        <v>1443</v>
      </c>
      <c r="D21" s="828">
        <v>0</v>
      </c>
      <c r="E21" s="829"/>
    </row>
    <row r="22" spans="1:5" s="1" customFormat="1" x14ac:dyDescent="0.25">
      <c r="A22" s="505" t="s">
        <v>1462</v>
      </c>
      <c r="B22" s="818" t="s">
        <v>1463</v>
      </c>
      <c r="C22" s="819" t="s">
        <v>1443</v>
      </c>
      <c r="D22" s="820">
        <v>0</v>
      </c>
      <c r="E22" s="54"/>
    </row>
    <row r="23" spans="1:5" s="1" customFormat="1" x14ac:dyDescent="0.25">
      <c r="A23" s="825" t="s">
        <v>1464</v>
      </c>
      <c r="B23" s="826" t="s">
        <v>1455</v>
      </c>
      <c r="C23" s="819" t="s">
        <v>1443</v>
      </c>
      <c r="D23" s="827">
        <v>0</v>
      </c>
      <c r="E23" s="54"/>
    </row>
    <row r="24" spans="1:5" s="1" customFormat="1" x14ac:dyDescent="0.25">
      <c r="A24" s="505" t="s">
        <v>1465</v>
      </c>
      <c r="B24" s="818" t="s">
        <v>1466</v>
      </c>
      <c r="C24" s="819" t="s">
        <v>1443</v>
      </c>
      <c r="D24" s="824">
        <f>SUM(D25,D26)</f>
        <v>0</v>
      </c>
      <c r="E24" s="54"/>
    </row>
    <row r="25" spans="1:5" s="1" customFormat="1" x14ac:dyDescent="0.25">
      <c r="A25" s="505" t="s">
        <v>1467</v>
      </c>
      <c r="B25" s="830" t="s">
        <v>1468</v>
      </c>
      <c r="C25" s="819" t="s">
        <v>1443</v>
      </c>
      <c r="D25" s="820">
        <v>0</v>
      </c>
      <c r="E25" s="54"/>
    </row>
    <row r="26" spans="1:5" s="1" customFormat="1" x14ac:dyDescent="0.25">
      <c r="A26" s="505" t="s">
        <v>1469</v>
      </c>
      <c r="B26" s="830" t="s">
        <v>1470</v>
      </c>
      <c r="C26" s="819" t="s">
        <v>1443</v>
      </c>
      <c r="D26" s="820">
        <v>0</v>
      </c>
      <c r="E26" s="54"/>
    </row>
    <row r="27" spans="1:5" s="1" customFormat="1" x14ac:dyDescent="0.25">
      <c r="A27" s="505" t="s">
        <v>1471</v>
      </c>
      <c r="B27" s="818" t="s">
        <v>1472</v>
      </c>
      <c r="C27" s="819" t="s">
        <v>1443</v>
      </c>
      <c r="D27" s="820">
        <v>0</v>
      </c>
      <c r="E27" s="54"/>
    </row>
    <row r="28" spans="1:5" s="1" customFormat="1" x14ac:dyDescent="0.25">
      <c r="A28" s="505" t="s">
        <v>1473</v>
      </c>
      <c r="B28" s="818" t="s">
        <v>1474</v>
      </c>
      <c r="C28" s="819" t="s">
        <v>1443</v>
      </c>
      <c r="D28" s="831">
        <v>25.684932</v>
      </c>
      <c r="E28" s="54"/>
    </row>
    <row r="29" spans="1:5" s="1" customFormat="1" x14ac:dyDescent="0.25">
      <c r="A29" s="505" t="s">
        <v>1475</v>
      </c>
      <c r="B29" s="832" t="s">
        <v>1476</v>
      </c>
      <c r="C29" s="819" t="s">
        <v>1443</v>
      </c>
      <c r="D29" s="831">
        <v>0</v>
      </c>
      <c r="E29" s="54"/>
    </row>
    <row r="30" spans="1:5" s="1" customFormat="1" ht="15.75" thickBot="1" x14ac:dyDescent="0.3">
      <c r="A30" s="507" t="s">
        <v>297</v>
      </c>
      <c r="B30" s="833" t="s">
        <v>1477</v>
      </c>
      <c r="C30" s="834" t="s">
        <v>1443</v>
      </c>
      <c r="D30" s="835">
        <v>1347.3576250000001</v>
      </c>
      <c r="E30" s="54"/>
    </row>
    <row r="31" spans="1:5" s="1" customFormat="1" x14ac:dyDescent="0.25">
      <c r="A31" s="54"/>
      <c r="B31" s="54"/>
      <c r="C31" s="54"/>
      <c r="D31" s="836"/>
      <c r="E31" s="54"/>
    </row>
    <row r="33" spans="1:4" s="1" customFormat="1" ht="15.75" x14ac:dyDescent="0.25">
      <c r="A33" s="1160"/>
      <c r="B33" s="1160"/>
      <c r="C33" s="1160"/>
      <c r="D33" s="1160"/>
    </row>
    <row r="34" spans="1:4" s="1" customFormat="1" x14ac:dyDescent="0.25">
      <c r="A34" s="1161"/>
      <c r="B34" s="1161"/>
      <c r="C34" s="1161"/>
      <c r="D34" s="1161"/>
    </row>
    <row r="35" spans="1:4" s="1" customFormat="1" x14ac:dyDescent="0.25">
      <c r="B35" s="838"/>
      <c r="C35" s="838"/>
    </row>
  </sheetData>
  <sheetProtection algorithmName="SHA-512" hashValue="AKklJ08neSNTOwPUgruV5n/2MgSiTQNuhorwfVB/CmzHMnQavABtbXaH98V/vn0Rb6384Q63gLZC3T5x4sJ32Q==" saltValue="IaNqJoaeCW9jgmjULzAdzltsiKAd2xgJJeaaIU2khSZ9zqm7ybI0Utx5zCNhpon6BgFV9hDfMZUznC/jAgOZiA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AF137"/>
  <sheetViews>
    <sheetView tabSelected="1" topLeftCell="A79" zoomScale="85" zoomScaleNormal="85" workbookViewId="0">
      <selection activeCell="D92" sqref="A92:XFD92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90"/>
    </row>
    <row r="2" spans="1:32" s="2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90"/>
    </row>
    <row r="3" spans="1:32" s="2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3"/>
    </row>
    <row r="4" spans="1:3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 x14ac:dyDescent="0.25">
      <c r="A5" s="1117" t="s">
        <v>1478</v>
      </c>
      <c r="B5" s="1118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8"/>
      <c r="R5" s="1118"/>
      <c r="S5" s="1118"/>
      <c r="T5" s="1118"/>
      <c r="U5" s="1118"/>
      <c r="V5" s="1118"/>
      <c r="W5" s="1119"/>
    </row>
    <row r="6" spans="1:3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 x14ac:dyDescent="0.3">
      <c r="A8" s="1167" t="s">
        <v>1479</v>
      </c>
      <c r="B8" s="1167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68" t="s">
        <v>1480</v>
      </c>
      <c r="Q8" s="1168"/>
      <c r="R8" s="1168"/>
      <c r="S8" s="1168"/>
      <c r="T8" s="1168"/>
      <c r="U8" s="1168"/>
      <c r="V8" s="1168"/>
      <c r="W8" s="1168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 x14ac:dyDescent="0.3">
      <c r="A9" s="1176" t="s">
        <v>4</v>
      </c>
      <c r="B9" s="1178" t="s">
        <v>1481</v>
      </c>
      <c r="C9" s="1174" t="s">
        <v>1619</v>
      </c>
      <c r="D9" s="1165" t="s">
        <v>1665</v>
      </c>
      <c r="E9" s="1166"/>
      <c r="F9" s="1163" t="s">
        <v>1482</v>
      </c>
      <c r="G9" s="1164"/>
      <c r="H9" s="1174" t="s">
        <v>1666</v>
      </c>
      <c r="I9" s="1165" t="s">
        <v>1667</v>
      </c>
      <c r="J9" s="1166"/>
      <c r="K9" s="1163" t="s">
        <v>1482</v>
      </c>
      <c r="L9" s="1164"/>
      <c r="M9" s="1174" t="s">
        <v>1668</v>
      </c>
      <c r="N9" s="1165" t="s">
        <v>1597</v>
      </c>
      <c r="O9" s="1166"/>
      <c r="P9" s="1163" t="s">
        <v>1482</v>
      </c>
      <c r="Q9" s="1164"/>
      <c r="R9" s="1169" t="s">
        <v>1669</v>
      </c>
      <c r="S9" s="1165" t="s">
        <v>1670</v>
      </c>
      <c r="T9" s="1166"/>
      <c r="U9" s="840" t="s">
        <v>1482</v>
      </c>
      <c r="V9" s="1171" t="s">
        <v>1483</v>
      </c>
      <c r="W9" s="1172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5" customHeight="1" thickBot="1" x14ac:dyDescent="0.3">
      <c r="A10" s="1177"/>
      <c r="B10" s="1179"/>
      <c r="C10" s="1175"/>
      <c r="D10" s="842" t="s">
        <v>1484</v>
      </c>
      <c r="E10" s="843" t="s">
        <v>1485</v>
      </c>
      <c r="F10" s="843" t="s">
        <v>1486</v>
      </c>
      <c r="G10" s="843" t="s">
        <v>1487</v>
      </c>
      <c r="H10" s="1175"/>
      <c r="I10" s="842" t="s">
        <v>1484</v>
      </c>
      <c r="J10" s="843" t="s">
        <v>1485</v>
      </c>
      <c r="K10" s="843" t="s">
        <v>1486</v>
      </c>
      <c r="L10" s="843" t="s">
        <v>1487</v>
      </c>
      <c r="M10" s="1175"/>
      <c r="N10" s="842" t="s">
        <v>1484</v>
      </c>
      <c r="O10" s="843" t="s">
        <v>1485</v>
      </c>
      <c r="P10" s="843" t="s">
        <v>1486</v>
      </c>
      <c r="Q10" s="843" t="s">
        <v>1487</v>
      </c>
      <c r="R10" s="1170"/>
      <c r="S10" s="844" t="s">
        <v>1488</v>
      </c>
      <c r="T10" s="845" t="s">
        <v>1489</v>
      </c>
      <c r="U10" s="845" t="s">
        <v>1490</v>
      </c>
      <c r="V10" s="846" t="s">
        <v>1488</v>
      </c>
      <c r="W10" s="846" t="s">
        <v>1489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 x14ac:dyDescent="0.25">
      <c r="A11" s="847" t="s">
        <v>347</v>
      </c>
      <c r="B11" s="848" t="s">
        <v>1491</v>
      </c>
      <c r="C11" s="849">
        <f>SUM(C12,C13,C20,C30,C40,C49)</f>
        <v>492.35399999999998</v>
      </c>
      <c r="D11" s="850" t="s">
        <v>653</v>
      </c>
      <c r="E11" s="851">
        <f>SUM(E12,E13,E20,E30,E40,E49)</f>
        <v>2499.1193000000003</v>
      </c>
      <c r="F11" s="852" t="s">
        <v>653</v>
      </c>
      <c r="G11" s="851">
        <f>SUM(G12,G13,G20,G30,G40,G49)</f>
        <v>552.99630000000002</v>
      </c>
      <c r="H11" s="849">
        <f>SUM(H12,H13,H20,H30,H40,H49)</f>
        <v>304.101</v>
      </c>
      <c r="I11" s="850" t="s">
        <v>653</v>
      </c>
      <c r="J11" s="851">
        <f>SUM(J12,J13,J20,J30,J40,J49)</f>
        <v>2084.5094300000001</v>
      </c>
      <c r="K11" s="852" t="s">
        <v>653</v>
      </c>
      <c r="L11" s="851">
        <f>SUM(L12,L13,L20,L30,L40,L49)</f>
        <v>3077.3448200000003</v>
      </c>
      <c r="M11" s="849">
        <f>SUM(M12,M13,M20,M30,M40,M49)</f>
        <v>7434.4531399999996</v>
      </c>
      <c r="N11" s="850" t="s">
        <v>653</v>
      </c>
      <c r="O11" s="851">
        <f>SUM(O12,O13,O20,O30,O40,O49)</f>
        <v>2588.24962</v>
      </c>
      <c r="P11" s="852" t="s">
        <v>653</v>
      </c>
      <c r="Q11" s="851">
        <f>SUM(Q12,Q13,Q20,Q30,Q40,Q49)</f>
        <v>5444.0338700000002</v>
      </c>
      <c r="R11" s="849">
        <f>SUM(R12,R13,R20,R30,R40,R49)</f>
        <v>8230.9081399999995</v>
      </c>
      <c r="S11" s="850">
        <f>SUM(E11,J11,O11)</f>
        <v>7171.8783500000009</v>
      </c>
      <c r="T11" s="853" t="s">
        <v>653</v>
      </c>
      <c r="U11" s="853" t="s">
        <v>653</v>
      </c>
      <c r="V11" s="854">
        <f>IFERROR(S11/R11,"0")</f>
        <v>0.87133500070868264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 x14ac:dyDescent="0.25">
      <c r="A12" s="769" t="s">
        <v>285</v>
      </c>
      <c r="B12" s="856" t="s">
        <v>1492</v>
      </c>
      <c r="C12" s="857">
        <v>57.923999999999999</v>
      </c>
      <c r="D12" s="858" t="s">
        <v>653</v>
      </c>
      <c r="E12" s="859">
        <v>1107.825</v>
      </c>
      <c r="F12" s="860" t="s">
        <v>653</v>
      </c>
      <c r="G12" s="859">
        <v>543.83600000000001</v>
      </c>
      <c r="H12" s="857">
        <v>14.481</v>
      </c>
      <c r="I12" s="858" t="s">
        <v>653</v>
      </c>
      <c r="J12" s="859">
        <v>645.87909000000002</v>
      </c>
      <c r="K12" s="860" t="s">
        <v>653</v>
      </c>
      <c r="L12" s="859">
        <v>474.19866999999999</v>
      </c>
      <c r="M12" s="857">
        <v>2116.79657</v>
      </c>
      <c r="N12" s="858" t="s">
        <v>653</v>
      </c>
      <c r="O12" s="859">
        <v>1668.91119</v>
      </c>
      <c r="P12" s="860" t="s">
        <v>653</v>
      </c>
      <c r="Q12" s="859">
        <v>1195.8674100000001</v>
      </c>
      <c r="R12" s="861">
        <f>SUM(C12,H12,M12)</f>
        <v>2189.2015700000002</v>
      </c>
      <c r="S12" s="862">
        <f>SUM(E12,J12,O12)</f>
        <v>3422.61528</v>
      </c>
      <c r="T12" s="863" t="s">
        <v>653</v>
      </c>
      <c r="U12" s="863" t="s">
        <v>653</v>
      </c>
      <c r="V12" s="864">
        <f t="shared" ref="V12:V56" si="0">IFERROR(S12/R12,"0")</f>
        <v>1.5634080145484273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 x14ac:dyDescent="0.25">
      <c r="A13" s="866" t="s">
        <v>295</v>
      </c>
      <c r="B13" s="867" t="s">
        <v>1493</v>
      </c>
      <c r="C13" s="861">
        <f>SUM(C14:C19)</f>
        <v>0</v>
      </c>
      <c r="D13" s="858" t="s">
        <v>653</v>
      </c>
      <c r="E13" s="868">
        <f>SUM(E14:E19)</f>
        <v>0</v>
      </c>
      <c r="F13" s="860" t="s">
        <v>653</v>
      </c>
      <c r="G13" s="868">
        <f>SUM(G14:G19)</f>
        <v>0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0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 x14ac:dyDescent="0.25">
      <c r="A14" s="866" t="s">
        <v>666</v>
      </c>
      <c r="B14" s="869">
        <v>0</v>
      </c>
      <c r="C14" s="857">
        <v>0</v>
      </c>
      <c r="D14" s="858" t="s">
        <v>653</v>
      </c>
      <c r="E14" s="859">
        <v>0</v>
      </c>
      <c r="F14" s="860" t="s">
        <v>653</v>
      </c>
      <c r="G14" s="859">
        <v>0</v>
      </c>
      <c r="H14" s="857">
        <v>0</v>
      </c>
      <c r="I14" s="858" t="s">
        <v>653</v>
      </c>
      <c r="J14" s="859">
        <v>0</v>
      </c>
      <c r="K14" s="860" t="s">
        <v>653</v>
      </c>
      <c r="L14" s="859">
        <v>0</v>
      </c>
      <c r="M14" s="857">
        <v>0</v>
      </c>
      <c r="N14" s="858" t="s">
        <v>653</v>
      </c>
      <c r="O14" s="859">
        <v>0</v>
      </c>
      <c r="P14" s="860" t="s">
        <v>653</v>
      </c>
      <c r="Q14" s="859">
        <v>0</v>
      </c>
      <c r="R14" s="870">
        <f>SUM(C14,H14,M14)</f>
        <v>0</v>
      </c>
      <c r="S14" s="871">
        <f>SUM(E14,J14,O14)</f>
        <v>0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 x14ac:dyDescent="0.25">
      <c r="A15" s="866" t="s">
        <v>668</v>
      </c>
      <c r="B15" s="869">
        <v>0</v>
      </c>
      <c r="C15" s="857">
        <v>0</v>
      </c>
      <c r="D15" s="858" t="s">
        <v>653</v>
      </c>
      <c r="E15" s="859">
        <v>0</v>
      </c>
      <c r="F15" s="860" t="s">
        <v>653</v>
      </c>
      <c r="G15" s="859">
        <v>0</v>
      </c>
      <c r="H15" s="857">
        <v>0</v>
      </c>
      <c r="I15" s="858" t="s">
        <v>653</v>
      </c>
      <c r="J15" s="859">
        <v>0</v>
      </c>
      <c r="K15" s="860" t="s">
        <v>653</v>
      </c>
      <c r="L15" s="859">
        <v>0</v>
      </c>
      <c r="M15" s="857">
        <v>0</v>
      </c>
      <c r="N15" s="858" t="s">
        <v>653</v>
      </c>
      <c r="O15" s="859">
        <v>0</v>
      </c>
      <c r="P15" s="860" t="s">
        <v>653</v>
      </c>
      <c r="Q15" s="859">
        <v>0</v>
      </c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 x14ac:dyDescent="0.25">
      <c r="A16" s="866" t="s">
        <v>1448</v>
      </c>
      <c r="B16" s="869">
        <v>0</v>
      </c>
      <c r="C16" s="857">
        <v>0</v>
      </c>
      <c r="D16" s="858" t="s">
        <v>653</v>
      </c>
      <c r="E16" s="859">
        <v>0</v>
      </c>
      <c r="F16" s="860" t="s">
        <v>653</v>
      </c>
      <c r="G16" s="859">
        <v>0</v>
      </c>
      <c r="H16" s="857">
        <v>0</v>
      </c>
      <c r="I16" s="858" t="s">
        <v>653</v>
      </c>
      <c r="J16" s="859">
        <v>0</v>
      </c>
      <c r="K16" s="860" t="s">
        <v>653</v>
      </c>
      <c r="L16" s="859">
        <v>0</v>
      </c>
      <c r="M16" s="857">
        <v>0</v>
      </c>
      <c r="N16" s="858" t="s">
        <v>653</v>
      </c>
      <c r="O16" s="859">
        <v>0</v>
      </c>
      <c r="P16" s="860" t="s">
        <v>653</v>
      </c>
      <c r="Q16" s="859">
        <v>0</v>
      </c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 x14ac:dyDescent="0.25">
      <c r="A17" s="866" t="s">
        <v>1450</v>
      </c>
      <c r="B17" s="873">
        <v>0</v>
      </c>
      <c r="C17" s="874">
        <v>0</v>
      </c>
      <c r="D17" s="858" t="s">
        <v>653</v>
      </c>
      <c r="E17" s="875">
        <v>0</v>
      </c>
      <c r="F17" s="860" t="s">
        <v>653</v>
      </c>
      <c r="G17" s="875">
        <v>0</v>
      </c>
      <c r="H17" s="874">
        <v>0</v>
      </c>
      <c r="I17" s="858" t="s">
        <v>653</v>
      </c>
      <c r="J17" s="875">
        <v>0</v>
      </c>
      <c r="K17" s="860" t="s">
        <v>653</v>
      </c>
      <c r="L17" s="875">
        <v>0</v>
      </c>
      <c r="M17" s="874">
        <v>0</v>
      </c>
      <c r="N17" s="858" t="s">
        <v>653</v>
      </c>
      <c r="O17" s="875">
        <v>0</v>
      </c>
      <c r="P17" s="860" t="s">
        <v>653</v>
      </c>
      <c r="Q17" s="875">
        <v>0</v>
      </c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 x14ac:dyDescent="0.25">
      <c r="A18" s="866" t="s">
        <v>1452</v>
      </c>
      <c r="B18" s="873">
        <v>0</v>
      </c>
      <c r="C18" s="874">
        <v>0</v>
      </c>
      <c r="D18" s="858" t="s">
        <v>653</v>
      </c>
      <c r="E18" s="875">
        <v>0</v>
      </c>
      <c r="F18" s="860" t="s">
        <v>653</v>
      </c>
      <c r="G18" s="875">
        <v>0</v>
      </c>
      <c r="H18" s="874">
        <v>0</v>
      </c>
      <c r="I18" s="858" t="s">
        <v>653</v>
      </c>
      <c r="J18" s="875">
        <v>0</v>
      </c>
      <c r="K18" s="860" t="s">
        <v>653</v>
      </c>
      <c r="L18" s="875">
        <v>0</v>
      </c>
      <c r="M18" s="874">
        <v>0</v>
      </c>
      <c r="N18" s="858" t="s">
        <v>653</v>
      </c>
      <c r="O18" s="875">
        <v>0</v>
      </c>
      <c r="P18" s="860" t="s">
        <v>653</v>
      </c>
      <c r="Q18" s="875">
        <v>0</v>
      </c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 x14ac:dyDescent="0.25">
      <c r="A19" s="866" t="s">
        <v>1462</v>
      </c>
      <c r="B19" s="873">
        <v>0</v>
      </c>
      <c r="C19" s="874">
        <v>0</v>
      </c>
      <c r="D19" s="858" t="s">
        <v>653</v>
      </c>
      <c r="E19" s="875">
        <v>0</v>
      </c>
      <c r="F19" s="860" t="s">
        <v>653</v>
      </c>
      <c r="G19" s="875">
        <v>0</v>
      </c>
      <c r="H19" s="874">
        <v>0</v>
      </c>
      <c r="I19" s="858" t="s">
        <v>653</v>
      </c>
      <c r="J19" s="875">
        <v>0</v>
      </c>
      <c r="K19" s="860" t="s">
        <v>653</v>
      </c>
      <c r="L19" s="875">
        <v>0</v>
      </c>
      <c r="M19" s="874">
        <v>0</v>
      </c>
      <c r="N19" s="858" t="s">
        <v>653</v>
      </c>
      <c r="O19" s="875">
        <v>0</v>
      </c>
      <c r="P19" s="860" t="s">
        <v>653</v>
      </c>
      <c r="Q19" s="875">
        <v>0</v>
      </c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 x14ac:dyDescent="0.25">
      <c r="A20" s="866" t="s">
        <v>297</v>
      </c>
      <c r="B20" s="867" t="s">
        <v>1494</v>
      </c>
      <c r="C20" s="861">
        <f>SUM(C21:C29)</f>
        <v>0</v>
      </c>
      <c r="D20" s="858" t="s">
        <v>653</v>
      </c>
      <c r="E20" s="868">
        <f>SUM(E21:E29)</f>
        <v>9.1602999999999994</v>
      </c>
      <c r="F20" s="860" t="s">
        <v>653</v>
      </c>
      <c r="G20" s="868">
        <f>SUM(G21:G29)</f>
        <v>9.1602999999999994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0</v>
      </c>
      <c r="S20" s="862">
        <f>SUM(E20,J20,O20)</f>
        <v>9.1602999999999994</v>
      </c>
      <c r="T20" s="863" t="s">
        <v>653</v>
      </c>
      <c r="U20" s="863" t="s">
        <v>653</v>
      </c>
      <c r="V20" s="864" t="str">
        <f t="shared" si="0"/>
        <v>0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 x14ac:dyDescent="0.25">
      <c r="A21" s="866" t="s">
        <v>733</v>
      </c>
      <c r="B21" s="869" t="s">
        <v>1494</v>
      </c>
      <c r="C21" s="857">
        <v>0</v>
      </c>
      <c r="D21" s="858" t="s">
        <v>653</v>
      </c>
      <c r="E21" s="859">
        <v>9.1602999999999994</v>
      </c>
      <c r="F21" s="860" t="s">
        <v>653</v>
      </c>
      <c r="G21" s="859">
        <v>9.1602999999999994</v>
      </c>
      <c r="H21" s="857">
        <v>0</v>
      </c>
      <c r="I21" s="858" t="s">
        <v>653</v>
      </c>
      <c r="J21" s="859">
        <v>0</v>
      </c>
      <c r="K21" s="860" t="s">
        <v>653</v>
      </c>
      <c r="L21" s="859">
        <v>0</v>
      </c>
      <c r="M21" s="857">
        <v>0</v>
      </c>
      <c r="N21" s="858" t="s">
        <v>653</v>
      </c>
      <c r="O21" s="859">
        <v>0</v>
      </c>
      <c r="P21" s="860" t="s">
        <v>653</v>
      </c>
      <c r="Q21" s="859">
        <v>0</v>
      </c>
      <c r="R21" s="870">
        <f>SUM(C21,H21,M21)</f>
        <v>0</v>
      </c>
      <c r="S21" s="871">
        <f>SUM(E21,J21,O21)</f>
        <v>9.1602999999999994</v>
      </c>
      <c r="T21" s="863" t="s">
        <v>653</v>
      </c>
      <c r="U21" s="863" t="s">
        <v>653</v>
      </c>
      <c r="V21" s="872" t="str">
        <f t="shared" si="0"/>
        <v>0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 x14ac:dyDescent="0.25">
      <c r="A22" s="866" t="s">
        <v>735</v>
      </c>
      <c r="B22" s="869" t="s">
        <v>1620</v>
      </c>
      <c r="C22" s="857">
        <v>0</v>
      </c>
      <c r="D22" s="858" t="s">
        <v>653</v>
      </c>
      <c r="E22" s="859">
        <v>0</v>
      </c>
      <c r="F22" s="860" t="s">
        <v>653</v>
      </c>
      <c r="G22" s="859">
        <v>0</v>
      </c>
      <c r="H22" s="857">
        <v>0</v>
      </c>
      <c r="I22" s="858" t="s">
        <v>653</v>
      </c>
      <c r="J22" s="859">
        <v>0</v>
      </c>
      <c r="K22" s="860" t="s">
        <v>653</v>
      </c>
      <c r="L22" s="859">
        <v>0</v>
      </c>
      <c r="M22" s="857">
        <v>0</v>
      </c>
      <c r="N22" s="858" t="s">
        <v>653</v>
      </c>
      <c r="O22" s="859">
        <v>0</v>
      </c>
      <c r="P22" s="860" t="s">
        <v>653</v>
      </c>
      <c r="Q22" s="859">
        <v>0</v>
      </c>
      <c r="R22" s="870">
        <f t="shared" ref="R22:R29" si="3">SUM(C22,H22,M22)</f>
        <v>0</v>
      </c>
      <c r="S22" s="871">
        <f t="shared" ref="S22:S29" si="4">SUM(E22,J22,O22)</f>
        <v>0</v>
      </c>
      <c r="T22" s="863" t="s">
        <v>653</v>
      </c>
      <c r="U22" s="863" t="s">
        <v>653</v>
      </c>
      <c r="V22" s="872" t="str">
        <f t="shared" si="0"/>
        <v>0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 x14ac:dyDescent="0.25">
      <c r="A23" s="866" t="s">
        <v>737</v>
      </c>
      <c r="B23" s="869" t="s">
        <v>1621</v>
      </c>
      <c r="C23" s="857">
        <v>0</v>
      </c>
      <c r="D23" s="858" t="s">
        <v>653</v>
      </c>
      <c r="E23" s="859">
        <v>0</v>
      </c>
      <c r="F23" s="860" t="s">
        <v>653</v>
      </c>
      <c r="G23" s="859">
        <v>0</v>
      </c>
      <c r="H23" s="857">
        <v>0</v>
      </c>
      <c r="I23" s="858" t="s">
        <v>653</v>
      </c>
      <c r="J23" s="859">
        <v>0</v>
      </c>
      <c r="K23" s="860" t="s">
        <v>653</v>
      </c>
      <c r="L23" s="859">
        <v>0</v>
      </c>
      <c r="M23" s="857">
        <v>0</v>
      </c>
      <c r="N23" s="858" t="s">
        <v>653</v>
      </c>
      <c r="O23" s="859">
        <v>0</v>
      </c>
      <c r="P23" s="860" t="s">
        <v>653</v>
      </c>
      <c r="Q23" s="859">
        <v>0</v>
      </c>
      <c r="R23" s="870">
        <f t="shared" si="3"/>
        <v>0</v>
      </c>
      <c r="S23" s="871">
        <f t="shared" si="4"/>
        <v>0</v>
      </c>
      <c r="T23" s="863" t="s">
        <v>653</v>
      </c>
      <c r="U23" s="863" t="s">
        <v>653</v>
      </c>
      <c r="V23" s="872" t="str">
        <f t="shared" si="0"/>
        <v>0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 x14ac:dyDescent="0.25">
      <c r="A24" s="866" t="s">
        <v>806</v>
      </c>
      <c r="B24" s="869" t="s">
        <v>1622</v>
      </c>
      <c r="C24" s="857">
        <v>0</v>
      </c>
      <c r="D24" s="858" t="s">
        <v>653</v>
      </c>
      <c r="E24" s="859">
        <v>0</v>
      </c>
      <c r="F24" s="860" t="s">
        <v>653</v>
      </c>
      <c r="G24" s="859">
        <v>0</v>
      </c>
      <c r="H24" s="857">
        <v>0</v>
      </c>
      <c r="I24" s="858" t="s">
        <v>653</v>
      </c>
      <c r="J24" s="859">
        <v>0</v>
      </c>
      <c r="K24" s="860" t="s">
        <v>653</v>
      </c>
      <c r="L24" s="859">
        <v>0</v>
      </c>
      <c r="M24" s="857">
        <v>0</v>
      </c>
      <c r="N24" s="858" t="s">
        <v>653</v>
      </c>
      <c r="O24" s="859">
        <v>0</v>
      </c>
      <c r="P24" s="860" t="s">
        <v>653</v>
      </c>
      <c r="Q24" s="859">
        <v>0</v>
      </c>
      <c r="R24" s="870">
        <f t="shared" si="3"/>
        <v>0</v>
      </c>
      <c r="S24" s="871">
        <f t="shared" si="4"/>
        <v>0</v>
      </c>
      <c r="T24" s="863" t="s">
        <v>653</v>
      </c>
      <c r="U24" s="863" t="s">
        <v>653</v>
      </c>
      <c r="V24" s="872" t="str">
        <f t="shared" si="0"/>
        <v>0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 x14ac:dyDescent="0.25">
      <c r="A25" s="866" t="s">
        <v>808</v>
      </c>
      <c r="B25" s="869">
        <v>0</v>
      </c>
      <c r="C25" s="857">
        <v>0</v>
      </c>
      <c r="D25" s="858" t="s">
        <v>653</v>
      </c>
      <c r="E25" s="859">
        <v>0</v>
      </c>
      <c r="F25" s="860" t="s">
        <v>653</v>
      </c>
      <c r="G25" s="859">
        <v>0</v>
      </c>
      <c r="H25" s="857">
        <v>0</v>
      </c>
      <c r="I25" s="858" t="s">
        <v>653</v>
      </c>
      <c r="J25" s="859">
        <v>0</v>
      </c>
      <c r="K25" s="860" t="s">
        <v>653</v>
      </c>
      <c r="L25" s="859">
        <v>0</v>
      </c>
      <c r="M25" s="857">
        <v>0</v>
      </c>
      <c r="N25" s="858" t="s">
        <v>653</v>
      </c>
      <c r="O25" s="859">
        <v>0</v>
      </c>
      <c r="P25" s="860" t="s">
        <v>653</v>
      </c>
      <c r="Q25" s="859">
        <v>0</v>
      </c>
      <c r="R25" s="870">
        <f t="shared" si="3"/>
        <v>0</v>
      </c>
      <c r="S25" s="871">
        <f t="shared" si="4"/>
        <v>0</v>
      </c>
      <c r="T25" s="863" t="s">
        <v>653</v>
      </c>
      <c r="U25" s="863" t="s">
        <v>653</v>
      </c>
      <c r="V25" s="872" t="str">
        <f t="shared" si="0"/>
        <v>0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 x14ac:dyDescent="0.25">
      <c r="A26" s="866" t="s">
        <v>868</v>
      </c>
      <c r="B26" s="869">
        <v>0</v>
      </c>
      <c r="C26" s="857">
        <v>0</v>
      </c>
      <c r="D26" s="858" t="s">
        <v>653</v>
      </c>
      <c r="E26" s="859">
        <v>0</v>
      </c>
      <c r="F26" s="860" t="s">
        <v>653</v>
      </c>
      <c r="G26" s="859">
        <v>0</v>
      </c>
      <c r="H26" s="857">
        <v>0</v>
      </c>
      <c r="I26" s="858" t="s">
        <v>653</v>
      </c>
      <c r="J26" s="859">
        <v>0</v>
      </c>
      <c r="K26" s="860" t="s">
        <v>653</v>
      </c>
      <c r="L26" s="859">
        <v>0</v>
      </c>
      <c r="M26" s="857">
        <v>0</v>
      </c>
      <c r="N26" s="858" t="s">
        <v>653</v>
      </c>
      <c r="O26" s="859">
        <v>0</v>
      </c>
      <c r="P26" s="860" t="s">
        <v>653</v>
      </c>
      <c r="Q26" s="859">
        <v>0</v>
      </c>
      <c r="R26" s="870">
        <f t="shared" si="3"/>
        <v>0</v>
      </c>
      <c r="S26" s="871">
        <f t="shared" si="4"/>
        <v>0</v>
      </c>
      <c r="T26" s="863" t="s">
        <v>653</v>
      </c>
      <c r="U26" s="863" t="s">
        <v>653</v>
      </c>
      <c r="V26" s="872" t="str">
        <f t="shared" si="0"/>
        <v>0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 x14ac:dyDescent="0.25">
      <c r="A27" s="866" t="s">
        <v>870</v>
      </c>
      <c r="B27" s="873">
        <v>0</v>
      </c>
      <c r="C27" s="878">
        <v>0</v>
      </c>
      <c r="D27" s="858" t="s">
        <v>653</v>
      </c>
      <c r="E27" s="879">
        <v>0</v>
      </c>
      <c r="F27" s="860" t="s">
        <v>653</v>
      </c>
      <c r="G27" s="879">
        <v>0</v>
      </c>
      <c r="H27" s="878">
        <v>0</v>
      </c>
      <c r="I27" s="858" t="s">
        <v>653</v>
      </c>
      <c r="J27" s="879">
        <v>0</v>
      </c>
      <c r="K27" s="860" t="s">
        <v>653</v>
      </c>
      <c r="L27" s="879">
        <v>0</v>
      </c>
      <c r="M27" s="878">
        <v>0</v>
      </c>
      <c r="N27" s="858" t="s">
        <v>653</v>
      </c>
      <c r="O27" s="879">
        <v>0</v>
      </c>
      <c r="P27" s="860" t="s">
        <v>653</v>
      </c>
      <c r="Q27" s="879">
        <v>0</v>
      </c>
      <c r="R27" s="870">
        <f t="shared" si="3"/>
        <v>0</v>
      </c>
      <c r="S27" s="871">
        <f t="shared" si="4"/>
        <v>0</v>
      </c>
      <c r="T27" s="863" t="s">
        <v>653</v>
      </c>
      <c r="U27" s="863" t="s">
        <v>653</v>
      </c>
      <c r="V27" s="872" t="str">
        <f t="shared" si="0"/>
        <v>0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 x14ac:dyDescent="0.25">
      <c r="A28" s="866" t="s">
        <v>872</v>
      </c>
      <c r="B28" s="873">
        <v>0</v>
      </c>
      <c r="C28" s="878">
        <v>0</v>
      </c>
      <c r="D28" s="858" t="s">
        <v>653</v>
      </c>
      <c r="E28" s="879">
        <v>0</v>
      </c>
      <c r="F28" s="860" t="s">
        <v>653</v>
      </c>
      <c r="G28" s="879">
        <v>0</v>
      </c>
      <c r="H28" s="878">
        <v>0</v>
      </c>
      <c r="I28" s="858" t="s">
        <v>653</v>
      </c>
      <c r="J28" s="879">
        <v>0</v>
      </c>
      <c r="K28" s="860" t="s">
        <v>653</v>
      </c>
      <c r="L28" s="879">
        <v>0</v>
      </c>
      <c r="M28" s="878">
        <v>0</v>
      </c>
      <c r="N28" s="858" t="s">
        <v>653</v>
      </c>
      <c r="O28" s="879">
        <v>0</v>
      </c>
      <c r="P28" s="860" t="s">
        <v>653</v>
      </c>
      <c r="Q28" s="879">
        <v>0</v>
      </c>
      <c r="R28" s="870">
        <f t="shared" si="3"/>
        <v>0</v>
      </c>
      <c r="S28" s="871">
        <f t="shared" si="4"/>
        <v>0</v>
      </c>
      <c r="T28" s="863" t="s">
        <v>653</v>
      </c>
      <c r="U28" s="863" t="s">
        <v>653</v>
      </c>
      <c r="V28" s="872" t="str">
        <f t="shared" si="0"/>
        <v>0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 x14ac:dyDescent="0.25">
      <c r="A29" s="866" t="s">
        <v>874</v>
      </c>
      <c r="B29" s="873">
        <v>0</v>
      </c>
      <c r="C29" s="874">
        <v>0</v>
      </c>
      <c r="D29" s="858" t="s">
        <v>653</v>
      </c>
      <c r="E29" s="875">
        <v>0</v>
      </c>
      <c r="F29" s="860" t="s">
        <v>653</v>
      </c>
      <c r="G29" s="875">
        <v>0</v>
      </c>
      <c r="H29" s="874">
        <v>0</v>
      </c>
      <c r="I29" s="858" t="s">
        <v>653</v>
      </c>
      <c r="J29" s="875">
        <v>0</v>
      </c>
      <c r="K29" s="860" t="s">
        <v>653</v>
      </c>
      <c r="L29" s="875">
        <v>0</v>
      </c>
      <c r="M29" s="874">
        <v>0</v>
      </c>
      <c r="N29" s="858" t="s">
        <v>653</v>
      </c>
      <c r="O29" s="875">
        <v>0</v>
      </c>
      <c r="P29" s="860" t="s">
        <v>653</v>
      </c>
      <c r="Q29" s="875">
        <v>0</v>
      </c>
      <c r="R29" s="870">
        <f t="shared" si="3"/>
        <v>0</v>
      </c>
      <c r="S29" s="871">
        <f t="shared" si="4"/>
        <v>0</v>
      </c>
      <c r="T29" s="863" t="s">
        <v>653</v>
      </c>
      <c r="U29" s="863" t="s">
        <v>653</v>
      </c>
      <c r="V29" s="872" t="str">
        <f t="shared" si="0"/>
        <v>0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 x14ac:dyDescent="0.25">
      <c r="A30" s="866" t="s">
        <v>16</v>
      </c>
      <c r="B30" s="856" t="s">
        <v>1495</v>
      </c>
      <c r="C30" s="861">
        <f>SUM(C31:C39)</f>
        <v>0</v>
      </c>
      <c r="D30" s="858" t="s">
        <v>653</v>
      </c>
      <c r="E30" s="868">
        <f>SUM(E31:E39)</f>
        <v>0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0</v>
      </c>
      <c r="S30" s="862">
        <f>SUM(E30,J30,O30)</f>
        <v>0</v>
      </c>
      <c r="T30" s="863" t="s">
        <v>653</v>
      </c>
      <c r="U30" s="863" t="s">
        <v>653</v>
      </c>
      <c r="V30" s="864" t="str">
        <f t="shared" si="0"/>
        <v>0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 x14ac:dyDescent="0.25">
      <c r="A31" s="866" t="s">
        <v>376</v>
      </c>
      <c r="B31" s="869">
        <v>0</v>
      </c>
      <c r="C31" s="857">
        <v>0</v>
      </c>
      <c r="D31" s="858" t="s">
        <v>653</v>
      </c>
      <c r="E31" s="859">
        <v>0</v>
      </c>
      <c r="F31" s="860" t="s">
        <v>653</v>
      </c>
      <c r="G31" s="859">
        <v>0</v>
      </c>
      <c r="H31" s="857">
        <v>0</v>
      </c>
      <c r="I31" s="858" t="s">
        <v>653</v>
      </c>
      <c r="J31" s="859">
        <v>0</v>
      </c>
      <c r="K31" s="860" t="s">
        <v>653</v>
      </c>
      <c r="L31" s="859">
        <v>0</v>
      </c>
      <c r="M31" s="857">
        <v>0</v>
      </c>
      <c r="N31" s="858" t="s">
        <v>653</v>
      </c>
      <c r="O31" s="859">
        <v>0</v>
      </c>
      <c r="P31" s="860" t="s">
        <v>653</v>
      </c>
      <c r="Q31" s="859">
        <v>0</v>
      </c>
      <c r="R31" s="870">
        <f>SUM(C31,H31,M31)</f>
        <v>0</v>
      </c>
      <c r="S31" s="871">
        <f>SUM(E31,J31,O31)</f>
        <v>0</v>
      </c>
      <c r="T31" s="863" t="s">
        <v>653</v>
      </c>
      <c r="U31" s="863" t="s">
        <v>653</v>
      </c>
      <c r="V31" s="872" t="str">
        <f t="shared" si="0"/>
        <v>0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 x14ac:dyDescent="0.25">
      <c r="A32" s="866" t="s">
        <v>1496</v>
      </c>
      <c r="B32" s="869">
        <v>0</v>
      </c>
      <c r="C32" s="857">
        <v>0</v>
      </c>
      <c r="D32" s="858" t="s">
        <v>653</v>
      </c>
      <c r="E32" s="859">
        <v>0</v>
      </c>
      <c r="F32" s="860" t="s">
        <v>653</v>
      </c>
      <c r="G32" s="859">
        <v>0</v>
      </c>
      <c r="H32" s="857">
        <v>0</v>
      </c>
      <c r="I32" s="858" t="s">
        <v>653</v>
      </c>
      <c r="J32" s="859">
        <v>0</v>
      </c>
      <c r="K32" s="860" t="s">
        <v>653</v>
      </c>
      <c r="L32" s="859">
        <v>0</v>
      </c>
      <c r="M32" s="857">
        <v>0</v>
      </c>
      <c r="N32" s="858" t="s">
        <v>653</v>
      </c>
      <c r="O32" s="859">
        <v>0</v>
      </c>
      <c r="P32" s="860" t="s">
        <v>653</v>
      </c>
      <c r="Q32" s="859">
        <v>0</v>
      </c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 x14ac:dyDescent="0.25">
      <c r="A33" s="866" t="s">
        <v>1497</v>
      </c>
      <c r="B33" s="869">
        <v>0</v>
      </c>
      <c r="C33" s="857">
        <v>0</v>
      </c>
      <c r="D33" s="858" t="s">
        <v>653</v>
      </c>
      <c r="E33" s="859">
        <v>0</v>
      </c>
      <c r="F33" s="860" t="s">
        <v>653</v>
      </c>
      <c r="G33" s="859">
        <v>0</v>
      </c>
      <c r="H33" s="857">
        <v>0</v>
      </c>
      <c r="I33" s="858" t="s">
        <v>653</v>
      </c>
      <c r="J33" s="859">
        <v>0</v>
      </c>
      <c r="K33" s="860" t="s">
        <v>653</v>
      </c>
      <c r="L33" s="859">
        <v>0</v>
      </c>
      <c r="M33" s="857">
        <v>0</v>
      </c>
      <c r="N33" s="858" t="s">
        <v>653</v>
      </c>
      <c r="O33" s="859">
        <v>0</v>
      </c>
      <c r="P33" s="860" t="s">
        <v>653</v>
      </c>
      <c r="Q33" s="859">
        <v>0</v>
      </c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 x14ac:dyDescent="0.25">
      <c r="A34" s="866" t="s">
        <v>1498</v>
      </c>
      <c r="B34" s="869">
        <v>0</v>
      </c>
      <c r="C34" s="857">
        <v>0</v>
      </c>
      <c r="D34" s="858" t="s">
        <v>653</v>
      </c>
      <c r="E34" s="859">
        <v>0</v>
      </c>
      <c r="F34" s="860" t="s">
        <v>653</v>
      </c>
      <c r="G34" s="859">
        <v>0</v>
      </c>
      <c r="H34" s="857">
        <v>0</v>
      </c>
      <c r="I34" s="858" t="s">
        <v>653</v>
      </c>
      <c r="J34" s="859">
        <v>0</v>
      </c>
      <c r="K34" s="860" t="s">
        <v>653</v>
      </c>
      <c r="L34" s="859">
        <v>0</v>
      </c>
      <c r="M34" s="857">
        <v>0</v>
      </c>
      <c r="N34" s="858" t="s">
        <v>653</v>
      </c>
      <c r="O34" s="859">
        <v>0</v>
      </c>
      <c r="P34" s="860" t="s">
        <v>653</v>
      </c>
      <c r="Q34" s="859">
        <v>0</v>
      </c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 x14ac:dyDescent="0.25">
      <c r="A35" s="866" t="s">
        <v>1499</v>
      </c>
      <c r="B35" s="869">
        <v>0</v>
      </c>
      <c r="C35" s="857">
        <v>0</v>
      </c>
      <c r="D35" s="858" t="s">
        <v>653</v>
      </c>
      <c r="E35" s="859">
        <v>0</v>
      </c>
      <c r="F35" s="860" t="s">
        <v>653</v>
      </c>
      <c r="G35" s="859">
        <v>0</v>
      </c>
      <c r="H35" s="857">
        <v>0</v>
      </c>
      <c r="I35" s="858" t="s">
        <v>653</v>
      </c>
      <c r="J35" s="859">
        <v>0</v>
      </c>
      <c r="K35" s="860" t="s">
        <v>653</v>
      </c>
      <c r="L35" s="859">
        <v>0</v>
      </c>
      <c r="M35" s="857">
        <v>0</v>
      </c>
      <c r="N35" s="858" t="s">
        <v>653</v>
      </c>
      <c r="O35" s="859">
        <v>0</v>
      </c>
      <c r="P35" s="860" t="s">
        <v>653</v>
      </c>
      <c r="Q35" s="859">
        <v>0</v>
      </c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 x14ac:dyDescent="0.25">
      <c r="A36" s="866" t="s">
        <v>1500</v>
      </c>
      <c r="B36" s="869">
        <v>0</v>
      </c>
      <c r="C36" s="857">
        <v>0</v>
      </c>
      <c r="D36" s="858" t="s">
        <v>653</v>
      </c>
      <c r="E36" s="859">
        <v>0</v>
      </c>
      <c r="F36" s="860" t="s">
        <v>653</v>
      </c>
      <c r="G36" s="859">
        <v>0</v>
      </c>
      <c r="H36" s="857">
        <v>0</v>
      </c>
      <c r="I36" s="858" t="s">
        <v>653</v>
      </c>
      <c r="J36" s="859">
        <v>0</v>
      </c>
      <c r="K36" s="860" t="s">
        <v>653</v>
      </c>
      <c r="L36" s="859">
        <v>0</v>
      </c>
      <c r="M36" s="857">
        <v>0</v>
      </c>
      <c r="N36" s="858" t="s">
        <v>653</v>
      </c>
      <c r="O36" s="859">
        <v>0</v>
      </c>
      <c r="P36" s="860" t="s">
        <v>653</v>
      </c>
      <c r="Q36" s="859">
        <v>0</v>
      </c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 x14ac:dyDescent="0.25">
      <c r="A37" s="866" t="s">
        <v>1501</v>
      </c>
      <c r="B37" s="873">
        <v>0</v>
      </c>
      <c r="C37" s="878">
        <v>0</v>
      </c>
      <c r="D37" s="858" t="s">
        <v>653</v>
      </c>
      <c r="E37" s="879">
        <v>0</v>
      </c>
      <c r="F37" s="860" t="s">
        <v>653</v>
      </c>
      <c r="G37" s="879">
        <v>0</v>
      </c>
      <c r="H37" s="878">
        <v>0</v>
      </c>
      <c r="I37" s="858" t="s">
        <v>653</v>
      </c>
      <c r="J37" s="879">
        <v>0</v>
      </c>
      <c r="K37" s="860" t="s">
        <v>653</v>
      </c>
      <c r="L37" s="879">
        <v>0</v>
      </c>
      <c r="M37" s="878">
        <v>0</v>
      </c>
      <c r="N37" s="858" t="s">
        <v>653</v>
      </c>
      <c r="O37" s="879">
        <v>0</v>
      </c>
      <c r="P37" s="860" t="s">
        <v>653</v>
      </c>
      <c r="Q37" s="879">
        <v>0</v>
      </c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 x14ac:dyDescent="0.25">
      <c r="A38" s="866" t="s">
        <v>1502</v>
      </c>
      <c r="B38" s="873">
        <v>0</v>
      </c>
      <c r="C38" s="878">
        <v>0</v>
      </c>
      <c r="D38" s="858" t="s">
        <v>653</v>
      </c>
      <c r="E38" s="879">
        <v>0</v>
      </c>
      <c r="F38" s="860" t="s">
        <v>653</v>
      </c>
      <c r="G38" s="879">
        <v>0</v>
      </c>
      <c r="H38" s="878">
        <v>0</v>
      </c>
      <c r="I38" s="858" t="s">
        <v>653</v>
      </c>
      <c r="J38" s="879">
        <v>0</v>
      </c>
      <c r="K38" s="860" t="s">
        <v>653</v>
      </c>
      <c r="L38" s="879">
        <v>0</v>
      </c>
      <c r="M38" s="878">
        <v>0</v>
      </c>
      <c r="N38" s="858" t="s">
        <v>653</v>
      </c>
      <c r="O38" s="879">
        <v>0</v>
      </c>
      <c r="P38" s="860" t="s">
        <v>653</v>
      </c>
      <c r="Q38" s="879">
        <v>0</v>
      </c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 x14ac:dyDescent="0.25">
      <c r="A39" s="866" t="s">
        <v>1503</v>
      </c>
      <c r="B39" s="873">
        <v>0</v>
      </c>
      <c r="C39" s="878">
        <v>0</v>
      </c>
      <c r="D39" s="858" t="s">
        <v>653</v>
      </c>
      <c r="E39" s="879">
        <v>0</v>
      </c>
      <c r="F39" s="860" t="s">
        <v>653</v>
      </c>
      <c r="G39" s="879">
        <v>0</v>
      </c>
      <c r="H39" s="878">
        <v>0</v>
      </c>
      <c r="I39" s="858" t="s">
        <v>653</v>
      </c>
      <c r="J39" s="879">
        <v>0</v>
      </c>
      <c r="K39" s="860" t="s">
        <v>653</v>
      </c>
      <c r="L39" s="879">
        <v>0</v>
      </c>
      <c r="M39" s="878">
        <v>0</v>
      </c>
      <c r="N39" s="858" t="s">
        <v>653</v>
      </c>
      <c r="O39" s="879">
        <v>0</v>
      </c>
      <c r="P39" s="860" t="s">
        <v>653</v>
      </c>
      <c r="Q39" s="879">
        <v>0</v>
      </c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 x14ac:dyDescent="0.25">
      <c r="A40" s="866" t="s">
        <v>18</v>
      </c>
      <c r="B40" s="867" t="s">
        <v>1504</v>
      </c>
      <c r="C40" s="861">
        <f>SUM(C41:C48)</f>
        <v>434.43</v>
      </c>
      <c r="D40" s="858" t="s">
        <v>653</v>
      </c>
      <c r="E40" s="868">
        <f>SUM(E41:E48)</f>
        <v>1382.134</v>
      </c>
      <c r="F40" s="860" t="s">
        <v>653</v>
      </c>
      <c r="G40" s="868">
        <f>SUM(G41:G48)</f>
        <v>0</v>
      </c>
      <c r="H40" s="861">
        <f>SUM(H41:H48)</f>
        <v>289.62</v>
      </c>
      <c r="I40" s="858" t="s">
        <v>653</v>
      </c>
      <c r="J40" s="868">
        <f>SUM(J41:J48)</f>
        <v>1438.6303399999999</v>
      </c>
      <c r="K40" s="860" t="s">
        <v>653</v>
      </c>
      <c r="L40" s="868">
        <f>SUM(L41:L48)</f>
        <v>2603.14615</v>
      </c>
      <c r="M40" s="861">
        <f>SUM(M41:M48)</f>
        <v>5317.6565700000001</v>
      </c>
      <c r="N40" s="858" t="s">
        <v>653</v>
      </c>
      <c r="O40" s="868">
        <f>SUM(O41:O48)</f>
        <v>919.33843000000002</v>
      </c>
      <c r="P40" s="860" t="s">
        <v>653</v>
      </c>
      <c r="Q40" s="868">
        <f>SUM(Q41:Q48)</f>
        <v>4248.1664600000004</v>
      </c>
      <c r="R40" s="861">
        <f>SUM(R41:R48)</f>
        <v>6041.7065700000003</v>
      </c>
      <c r="S40" s="862">
        <f>SUM(E40,J40,O40)</f>
        <v>3740.1027699999995</v>
      </c>
      <c r="T40" s="863" t="s">
        <v>653</v>
      </c>
      <c r="U40" s="863" t="s">
        <v>653</v>
      </c>
      <c r="V40" s="864">
        <f t="shared" si="0"/>
        <v>0.61904740434952954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 x14ac:dyDescent="0.25">
      <c r="A41" s="866" t="s">
        <v>322</v>
      </c>
      <c r="B41" s="869" t="s">
        <v>1623</v>
      </c>
      <c r="C41" s="857">
        <v>0</v>
      </c>
      <c r="D41" s="858" t="s">
        <v>653</v>
      </c>
      <c r="E41" s="859">
        <v>0</v>
      </c>
      <c r="F41" s="860" t="s">
        <v>653</v>
      </c>
      <c r="G41" s="859">
        <v>0</v>
      </c>
      <c r="H41" s="857">
        <v>0</v>
      </c>
      <c r="I41" s="858" t="s">
        <v>653</v>
      </c>
      <c r="J41" s="859">
        <v>35.335090000000001</v>
      </c>
      <c r="K41" s="860" t="s">
        <v>653</v>
      </c>
      <c r="L41" s="859">
        <v>0</v>
      </c>
      <c r="M41" s="857">
        <v>0</v>
      </c>
      <c r="N41" s="858" t="s">
        <v>653</v>
      </c>
      <c r="O41" s="859">
        <v>0</v>
      </c>
      <c r="P41" s="860" t="s">
        <v>653</v>
      </c>
      <c r="Q41" s="859">
        <v>0</v>
      </c>
      <c r="R41" s="870">
        <f>SUM(C41,H41,M41)</f>
        <v>0</v>
      </c>
      <c r="S41" s="871">
        <f>SUM(E41,J41,O41)</f>
        <v>35.335090000000001</v>
      </c>
      <c r="T41" s="863" t="s">
        <v>653</v>
      </c>
      <c r="U41" s="863" t="s">
        <v>653</v>
      </c>
      <c r="V41" s="872" t="str">
        <f t="shared" si="0"/>
        <v>0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 x14ac:dyDescent="0.25">
      <c r="A42" s="866" t="s">
        <v>324</v>
      </c>
      <c r="B42" s="869" t="s">
        <v>1624</v>
      </c>
      <c r="C42" s="857">
        <v>0</v>
      </c>
      <c r="D42" s="858" t="s">
        <v>653</v>
      </c>
      <c r="E42" s="859">
        <v>1382.134</v>
      </c>
      <c r="F42" s="860" t="s">
        <v>653</v>
      </c>
      <c r="G42" s="859">
        <v>0</v>
      </c>
      <c r="H42" s="857">
        <v>0</v>
      </c>
      <c r="I42" s="858" t="s">
        <v>653</v>
      </c>
      <c r="J42" s="859">
        <v>1253.14357</v>
      </c>
      <c r="K42" s="860" t="s">
        <v>653</v>
      </c>
      <c r="L42" s="859">
        <v>2603.14615</v>
      </c>
      <c r="M42" s="857">
        <v>4300.8589899999997</v>
      </c>
      <c r="N42" s="858" t="s">
        <v>653</v>
      </c>
      <c r="O42" s="859">
        <v>52.692529999999998</v>
      </c>
      <c r="P42" s="860" t="s">
        <v>653</v>
      </c>
      <c r="Q42" s="859">
        <v>4248.1664600000004</v>
      </c>
      <c r="R42" s="870">
        <f t="shared" ref="R42:R48" si="7">SUM(C42,H42,M42)</f>
        <v>4300.8589899999997</v>
      </c>
      <c r="S42" s="871">
        <f t="shared" ref="S42:S48" si="8">SUM(E42,J42,O42)</f>
        <v>2687.9701</v>
      </c>
      <c r="T42" s="863" t="s">
        <v>653</v>
      </c>
      <c r="U42" s="863" t="s">
        <v>653</v>
      </c>
      <c r="V42" s="872">
        <f t="shared" si="0"/>
        <v>0.62498447548497749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 x14ac:dyDescent="0.25">
      <c r="A43" s="866" t="s">
        <v>1505</v>
      </c>
      <c r="B43" s="869" t="s">
        <v>1625</v>
      </c>
      <c r="C43" s="857">
        <v>434.43</v>
      </c>
      <c r="D43" s="858" t="s">
        <v>653</v>
      </c>
      <c r="E43" s="859">
        <v>0</v>
      </c>
      <c r="F43" s="860" t="s">
        <v>653</v>
      </c>
      <c r="G43" s="859">
        <v>0</v>
      </c>
      <c r="H43" s="857">
        <v>289.62</v>
      </c>
      <c r="I43" s="858" t="s">
        <v>653</v>
      </c>
      <c r="J43" s="859">
        <v>0</v>
      </c>
      <c r="K43" s="860" t="s">
        <v>653</v>
      </c>
      <c r="L43" s="859">
        <v>0</v>
      </c>
      <c r="M43" s="857">
        <v>0</v>
      </c>
      <c r="N43" s="858" t="s">
        <v>653</v>
      </c>
      <c r="O43" s="859">
        <v>0</v>
      </c>
      <c r="P43" s="860" t="s">
        <v>653</v>
      </c>
      <c r="Q43" s="859">
        <v>0</v>
      </c>
      <c r="R43" s="870">
        <f t="shared" si="7"/>
        <v>724.05</v>
      </c>
      <c r="S43" s="871">
        <f t="shared" si="8"/>
        <v>0</v>
      </c>
      <c r="T43" s="863" t="s">
        <v>653</v>
      </c>
      <c r="U43" s="863" t="s">
        <v>653</v>
      </c>
      <c r="V43" s="872">
        <f t="shared" si="0"/>
        <v>0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 x14ac:dyDescent="0.25">
      <c r="A44" s="866" t="s">
        <v>1506</v>
      </c>
      <c r="B44" s="869" t="s">
        <v>1626</v>
      </c>
      <c r="C44" s="857">
        <v>0</v>
      </c>
      <c r="D44" s="858" t="s">
        <v>653</v>
      </c>
      <c r="E44" s="859">
        <v>0</v>
      </c>
      <c r="F44" s="860" t="s">
        <v>653</v>
      </c>
      <c r="G44" s="859">
        <v>0</v>
      </c>
      <c r="H44" s="857">
        <v>0</v>
      </c>
      <c r="I44" s="858" t="s">
        <v>653</v>
      </c>
      <c r="J44" s="859">
        <v>150.15168</v>
      </c>
      <c r="K44" s="860" t="s">
        <v>653</v>
      </c>
      <c r="L44" s="859">
        <v>0</v>
      </c>
      <c r="M44" s="857">
        <v>1016.79758</v>
      </c>
      <c r="N44" s="858" t="s">
        <v>653</v>
      </c>
      <c r="O44" s="859">
        <v>866.64589999999998</v>
      </c>
      <c r="P44" s="860" t="s">
        <v>653</v>
      </c>
      <c r="Q44" s="859">
        <v>0</v>
      </c>
      <c r="R44" s="870">
        <f t="shared" si="7"/>
        <v>1016.79758</v>
      </c>
      <c r="S44" s="871">
        <f t="shared" si="8"/>
        <v>1016.7975799999999</v>
      </c>
      <c r="T44" s="863" t="s">
        <v>653</v>
      </c>
      <c r="U44" s="863" t="s">
        <v>653</v>
      </c>
      <c r="V44" s="872">
        <f t="shared" si="0"/>
        <v>0.99999999999999989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 x14ac:dyDescent="0.25">
      <c r="A45" s="866" t="s">
        <v>1507</v>
      </c>
      <c r="B45" s="869">
        <v>0</v>
      </c>
      <c r="C45" s="857">
        <v>0</v>
      </c>
      <c r="D45" s="858" t="s">
        <v>653</v>
      </c>
      <c r="E45" s="859">
        <v>0</v>
      </c>
      <c r="F45" s="860" t="s">
        <v>653</v>
      </c>
      <c r="G45" s="859">
        <v>0</v>
      </c>
      <c r="H45" s="857">
        <v>0</v>
      </c>
      <c r="I45" s="858" t="s">
        <v>653</v>
      </c>
      <c r="J45" s="859">
        <v>0</v>
      </c>
      <c r="K45" s="860" t="s">
        <v>653</v>
      </c>
      <c r="L45" s="859">
        <v>0</v>
      </c>
      <c r="M45" s="857">
        <v>0</v>
      </c>
      <c r="N45" s="858" t="s">
        <v>653</v>
      </c>
      <c r="O45" s="859">
        <v>0</v>
      </c>
      <c r="P45" s="860" t="s">
        <v>653</v>
      </c>
      <c r="Q45" s="859">
        <v>0</v>
      </c>
      <c r="R45" s="870">
        <f t="shared" si="7"/>
        <v>0</v>
      </c>
      <c r="S45" s="871">
        <f t="shared" si="8"/>
        <v>0</v>
      </c>
      <c r="T45" s="863" t="s">
        <v>653</v>
      </c>
      <c r="U45" s="863" t="s">
        <v>653</v>
      </c>
      <c r="V45" s="872" t="str">
        <f t="shared" si="0"/>
        <v>0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 x14ac:dyDescent="0.25">
      <c r="A46" s="866" t="s">
        <v>1508</v>
      </c>
      <c r="B46" s="869">
        <v>0</v>
      </c>
      <c r="C46" s="857">
        <v>0</v>
      </c>
      <c r="D46" s="858" t="s">
        <v>653</v>
      </c>
      <c r="E46" s="859">
        <v>0</v>
      </c>
      <c r="F46" s="860" t="s">
        <v>653</v>
      </c>
      <c r="G46" s="859">
        <v>0</v>
      </c>
      <c r="H46" s="857">
        <v>0</v>
      </c>
      <c r="I46" s="858" t="s">
        <v>653</v>
      </c>
      <c r="J46" s="859">
        <v>0</v>
      </c>
      <c r="K46" s="860" t="s">
        <v>653</v>
      </c>
      <c r="L46" s="859">
        <v>0</v>
      </c>
      <c r="M46" s="857">
        <v>0</v>
      </c>
      <c r="N46" s="858" t="s">
        <v>653</v>
      </c>
      <c r="O46" s="859">
        <v>0</v>
      </c>
      <c r="P46" s="860" t="s">
        <v>653</v>
      </c>
      <c r="Q46" s="859">
        <v>0</v>
      </c>
      <c r="R46" s="870">
        <f t="shared" si="7"/>
        <v>0</v>
      </c>
      <c r="S46" s="871">
        <f t="shared" si="8"/>
        <v>0</v>
      </c>
      <c r="T46" s="863" t="s">
        <v>653</v>
      </c>
      <c r="U46" s="863" t="s">
        <v>653</v>
      </c>
      <c r="V46" s="872" t="str">
        <f t="shared" si="0"/>
        <v>0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 x14ac:dyDescent="0.25">
      <c r="A47" s="866" t="s">
        <v>1509</v>
      </c>
      <c r="B47" s="873">
        <v>0</v>
      </c>
      <c r="C47" s="874">
        <v>0</v>
      </c>
      <c r="D47" s="858" t="s">
        <v>653</v>
      </c>
      <c r="E47" s="875">
        <v>0</v>
      </c>
      <c r="F47" s="860" t="s">
        <v>653</v>
      </c>
      <c r="G47" s="875">
        <v>0</v>
      </c>
      <c r="H47" s="874">
        <v>0</v>
      </c>
      <c r="I47" s="858" t="s">
        <v>653</v>
      </c>
      <c r="J47" s="875">
        <v>0</v>
      </c>
      <c r="K47" s="860" t="s">
        <v>653</v>
      </c>
      <c r="L47" s="875">
        <v>0</v>
      </c>
      <c r="M47" s="874">
        <v>0</v>
      </c>
      <c r="N47" s="858" t="s">
        <v>653</v>
      </c>
      <c r="O47" s="875">
        <v>0</v>
      </c>
      <c r="P47" s="860" t="s">
        <v>653</v>
      </c>
      <c r="Q47" s="875">
        <v>0</v>
      </c>
      <c r="R47" s="870">
        <f t="shared" si="7"/>
        <v>0</v>
      </c>
      <c r="S47" s="871">
        <f t="shared" si="8"/>
        <v>0</v>
      </c>
      <c r="T47" s="863" t="s">
        <v>653</v>
      </c>
      <c r="U47" s="863" t="s">
        <v>653</v>
      </c>
      <c r="V47" s="872" t="str">
        <f t="shared" si="0"/>
        <v>0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 x14ac:dyDescent="0.25">
      <c r="A48" s="866" t="s">
        <v>1510</v>
      </c>
      <c r="B48" s="873">
        <v>0</v>
      </c>
      <c r="C48" s="874">
        <v>0</v>
      </c>
      <c r="D48" s="858" t="s">
        <v>653</v>
      </c>
      <c r="E48" s="875">
        <v>0</v>
      </c>
      <c r="F48" s="860" t="s">
        <v>653</v>
      </c>
      <c r="G48" s="875">
        <v>0</v>
      </c>
      <c r="H48" s="874">
        <v>0</v>
      </c>
      <c r="I48" s="858" t="s">
        <v>653</v>
      </c>
      <c r="J48" s="875">
        <v>0</v>
      </c>
      <c r="K48" s="860" t="s">
        <v>653</v>
      </c>
      <c r="L48" s="875">
        <v>0</v>
      </c>
      <c r="M48" s="874">
        <v>0</v>
      </c>
      <c r="N48" s="858" t="s">
        <v>653</v>
      </c>
      <c r="O48" s="875">
        <v>0</v>
      </c>
      <c r="P48" s="860" t="s">
        <v>653</v>
      </c>
      <c r="Q48" s="875">
        <v>0</v>
      </c>
      <c r="R48" s="870">
        <f t="shared" si="7"/>
        <v>0</v>
      </c>
      <c r="S48" s="871">
        <f t="shared" si="8"/>
        <v>0</v>
      </c>
      <c r="T48" s="863" t="s">
        <v>653</v>
      </c>
      <c r="U48" s="863" t="s">
        <v>653</v>
      </c>
      <c r="V48" s="872" t="str">
        <f t="shared" si="0"/>
        <v>0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 x14ac:dyDescent="0.25">
      <c r="A49" s="866" t="s">
        <v>20</v>
      </c>
      <c r="B49" s="856" t="s">
        <v>1511</v>
      </c>
      <c r="C49" s="882">
        <f>SUM(C50:C56)</f>
        <v>0</v>
      </c>
      <c r="D49" s="883" t="s">
        <v>653</v>
      </c>
      <c r="E49" s="884">
        <f>SUM(E50:E56)</f>
        <v>0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0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 x14ac:dyDescent="0.25">
      <c r="A50" s="769" t="s">
        <v>742</v>
      </c>
      <c r="B50" s="888" t="s">
        <v>1512</v>
      </c>
      <c r="C50" s="857">
        <v>0</v>
      </c>
      <c r="D50" s="858" t="s">
        <v>653</v>
      </c>
      <c r="E50" s="889">
        <v>0</v>
      </c>
      <c r="F50" s="860" t="s">
        <v>653</v>
      </c>
      <c r="G50" s="859">
        <v>0</v>
      </c>
      <c r="H50" s="857">
        <v>0</v>
      </c>
      <c r="I50" s="858" t="s">
        <v>653</v>
      </c>
      <c r="J50" s="889">
        <v>0</v>
      </c>
      <c r="K50" s="860" t="s">
        <v>653</v>
      </c>
      <c r="L50" s="859">
        <v>0</v>
      </c>
      <c r="M50" s="857">
        <v>0</v>
      </c>
      <c r="N50" s="858" t="s">
        <v>653</v>
      </c>
      <c r="O50" s="889">
        <v>0</v>
      </c>
      <c r="P50" s="860" t="s">
        <v>653</v>
      </c>
      <c r="Q50" s="859">
        <v>0</v>
      </c>
      <c r="R50" s="890">
        <f>SUM(C50,H50,M50)</f>
        <v>0</v>
      </c>
      <c r="S50" s="871">
        <f>SUM(E50,J50,O50)</f>
        <v>0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 x14ac:dyDescent="0.25">
      <c r="A51" s="769" t="s">
        <v>743</v>
      </c>
      <c r="B51" s="888" t="s">
        <v>1513</v>
      </c>
      <c r="C51" s="857">
        <v>0</v>
      </c>
      <c r="D51" s="858" t="s">
        <v>653</v>
      </c>
      <c r="E51" s="889">
        <v>0</v>
      </c>
      <c r="F51" s="860" t="s">
        <v>653</v>
      </c>
      <c r="G51" s="859">
        <v>0</v>
      </c>
      <c r="H51" s="857">
        <v>0</v>
      </c>
      <c r="I51" s="858" t="s">
        <v>653</v>
      </c>
      <c r="J51" s="889">
        <v>0</v>
      </c>
      <c r="K51" s="860" t="s">
        <v>653</v>
      </c>
      <c r="L51" s="859">
        <v>0</v>
      </c>
      <c r="M51" s="857">
        <v>0</v>
      </c>
      <c r="N51" s="858" t="s">
        <v>653</v>
      </c>
      <c r="O51" s="889">
        <v>0</v>
      </c>
      <c r="P51" s="860" t="s">
        <v>653</v>
      </c>
      <c r="Q51" s="859">
        <v>0</v>
      </c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 x14ac:dyDescent="0.25">
      <c r="A52" s="769" t="s">
        <v>745</v>
      </c>
      <c r="B52" s="888" t="s">
        <v>1514</v>
      </c>
      <c r="C52" s="857">
        <v>0</v>
      </c>
      <c r="D52" s="858" t="s">
        <v>653</v>
      </c>
      <c r="E52" s="889">
        <v>0</v>
      </c>
      <c r="F52" s="860" t="s">
        <v>653</v>
      </c>
      <c r="G52" s="859">
        <v>0</v>
      </c>
      <c r="H52" s="857">
        <v>0</v>
      </c>
      <c r="I52" s="858" t="s">
        <v>653</v>
      </c>
      <c r="J52" s="889">
        <v>0</v>
      </c>
      <c r="K52" s="860" t="s">
        <v>653</v>
      </c>
      <c r="L52" s="859">
        <v>0</v>
      </c>
      <c r="M52" s="857">
        <v>0</v>
      </c>
      <c r="N52" s="858" t="s">
        <v>653</v>
      </c>
      <c r="O52" s="889">
        <v>0</v>
      </c>
      <c r="P52" s="860" t="s">
        <v>653</v>
      </c>
      <c r="Q52" s="859">
        <v>0</v>
      </c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 x14ac:dyDescent="0.25">
      <c r="A53" s="769" t="s">
        <v>1515</v>
      </c>
      <c r="B53" s="888" t="s">
        <v>1516</v>
      </c>
      <c r="C53" s="857">
        <v>0</v>
      </c>
      <c r="D53" s="858" t="s">
        <v>653</v>
      </c>
      <c r="E53" s="889">
        <v>0</v>
      </c>
      <c r="F53" s="860" t="s">
        <v>653</v>
      </c>
      <c r="G53" s="859">
        <v>0</v>
      </c>
      <c r="H53" s="857">
        <v>0</v>
      </c>
      <c r="I53" s="858" t="s">
        <v>653</v>
      </c>
      <c r="J53" s="889">
        <v>0</v>
      </c>
      <c r="K53" s="860" t="s">
        <v>653</v>
      </c>
      <c r="L53" s="859">
        <v>0</v>
      </c>
      <c r="M53" s="857">
        <v>0</v>
      </c>
      <c r="N53" s="858" t="s">
        <v>653</v>
      </c>
      <c r="O53" s="889">
        <v>0</v>
      </c>
      <c r="P53" s="860" t="s">
        <v>653</v>
      </c>
      <c r="Q53" s="859">
        <v>0</v>
      </c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 x14ac:dyDescent="0.25">
      <c r="A54" s="769" t="s">
        <v>1517</v>
      </c>
      <c r="B54" s="891">
        <v>0</v>
      </c>
      <c r="C54" s="857">
        <v>0</v>
      </c>
      <c r="D54" s="858" t="s">
        <v>653</v>
      </c>
      <c r="E54" s="889">
        <v>0</v>
      </c>
      <c r="F54" s="860" t="s">
        <v>653</v>
      </c>
      <c r="G54" s="859">
        <v>0</v>
      </c>
      <c r="H54" s="857">
        <v>0</v>
      </c>
      <c r="I54" s="858" t="s">
        <v>653</v>
      </c>
      <c r="J54" s="889">
        <v>0</v>
      </c>
      <c r="K54" s="860" t="s">
        <v>653</v>
      </c>
      <c r="L54" s="859">
        <v>0</v>
      </c>
      <c r="M54" s="857">
        <v>0</v>
      </c>
      <c r="N54" s="858" t="s">
        <v>653</v>
      </c>
      <c r="O54" s="889">
        <v>0</v>
      </c>
      <c r="P54" s="860" t="s">
        <v>653</v>
      </c>
      <c r="Q54" s="859">
        <v>0</v>
      </c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 x14ac:dyDescent="0.25">
      <c r="A55" s="769" t="s">
        <v>1518</v>
      </c>
      <c r="B55" s="891">
        <v>0</v>
      </c>
      <c r="C55" s="857">
        <v>0</v>
      </c>
      <c r="D55" s="858" t="s">
        <v>653</v>
      </c>
      <c r="E55" s="889">
        <v>0</v>
      </c>
      <c r="F55" s="860" t="s">
        <v>653</v>
      </c>
      <c r="G55" s="859">
        <v>0</v>
      </c>
      <c r="H55" s="857">
        <v>0</v>
      </c>
      <c r="I55" s="858" t="s">
        <v>653</v>
      </c>
      <c r="J55" s="889">
        <v>0</v>
      </c>
      <c r="K55" s="860" t="s">
        <v>653</v>
      </c>
      <c r="L55" s="859">
        <v>0</v>
      </c>
      <c r="M55" s="857">
        <v>0</v>
      </c>
      <c r="N55" s="858" t="s">
        <v>653</v>
      </c>
      <c r="O55" s="889">
        <v>0</v>
      </c>
      <c r="P55" s="860" t="s">
        <v>653</v>
      </c>
      <c r="Q55" s="859">
        <v>0</v>
      </c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75" thickBot="1" x14ac:dyDescent="0.3">
      <c r="A56" s="866" t="s">
        <v>1519</v>
      </c>
      <c r="B56" s="873">
        <v>0</v>
      </c>
      <c r="C56" s="892">
        <v>0</v>
      </c>
      <c r="D56" s="893" t="s">
        <v>653</v>
      </c>
      <c r="E56" s="894">
        <v>0</v>
      </c>
      <c r="F56" s="895" t="s">
        <v>653</v>
      </c>
      <c r="G56" s="896">
        <v>0</v>
      </c>
      <c r="H56" s="892">
        <v>0</v>
      </c>
      <c r="I56" s="893" t="s">
        <v>653</v>
      </c>
      <c r="J56" s="894">
        <v>0</v>
      </c>
      <c r="K56" s="895" t="s">
        <v>653</v>
      </c>
      <c r="L56" s="896">
        <v>0</v>
      </c>
      <c r="M56" s="892">
        <v>0</v>
      </c>
      <c r="N56" s="893" t="s">
        <v>653</v>
      </c>
      <c r="O56" s="894">
        <v>0</v>
      </c>
      <c r="P56" s="895" t="s">
        <v>653</v>
      </c>
      <c r="Q56" s="896">
        <v>0</v>
      </c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75" thickBot="1" x14ac:dyDescent="0.3">
      <c r="A57" s="899" t="s">
        <v>351</v>
      </c>
      <c r="B57" s="900" t="s">
        <v>1520</v>
      </c>
      <c r="C57" s="901">
        <f>C11-C58</f>
        <v>2.9999999999859028E-3</v>
      </c>
      <c r="D57" s="902" t="s">
        <v>653</v>
      </c>
      <c r="E57" s="903">
        <f>E11-E58</f>
        <v>-6.9999999959691195E-4</v>
      </c>
      <c r="F57" s="904" t="s">
        <v>653</v>
      </c>
      <c r="G57" s="905" t="s">
        <v>653</v>
      </c>
      <c r="H57" s="901">
        <f>H11-H58</f>
        <v>0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-393.92705000000024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 x14ac:dyDescent="0.25">
      <c r="A58" s="914" t="s">
        <v>364</v>
      </c>
      <c r="B58" s="915" t="s">
        <v>1489</v>
      </c>
      <c r="C58" s="916">
        <f>SUM(C59,C90)</f>
        <v>492.351</v>
      </c>
      <c r="D58" s="917">
        <f t="shared" ref="D58:Q58" si="11">SUM(D59,D90)</f>
        <v>4986.4489999999996</v>
      </c>
      <c r="E58" s="918">
        <f t="shared" si="11"/>
        <v>2499.12</v>
      </c>
      <c r="F58" s="919">
        <f t="shared" si="11"/>
        <v>6932.5719999999992</v>
      </c>
      <c r="G58" s="916">
        <f t="shared" si="11"/>
        <v>552.99700000000007</v>
      </c>
      <c r="H58" s="916">
        <f t="shared" si="11"/>
        <v>304.101</v>
      </c>
      <c r="I58" s="917">
        <f t="shared" si="11"/>
        <v>6932.5720000000001</v>
      </c>
      <c r="J58" s="918">
        <f t="shared" si="11"/>
        <v>2084.5094300000001</v>
      </c>
      <c r="K58" s="919">
        <f t="shared" si="11"/>
        <v>5939.7366099999999</v>
      </c>
      <c r="L58" s="916">
        <f t="shared" si="11"/>
        <v>3077.3448200000003</v>
      </c>
      <c r="M58" s="916">
        <f t="shared" si="11"/>
        <v>7828.3801899999999</v>
      </c>
      <c r="N58" s="917">
        <f t="shared" si="11"/>
        <v>5939.7366099999999</v>
      </c>
      <c r="O58" s="918">
        <f t="shared" si="11"/>
        <v>2588.24962</v>
      </c>
      <c r="P58" s="919">
        <f t="shared" si="11"/>
        <v>3083.94758</v>
      </c>
      <c r="Q58" s="920">
        <f t="shared" si="11"/>
        <v>5444.0386500000004</v>
      </c>
      <c r="R58" s="921">
        <f>SUM(R59,R90)</f>
        <v>8624.832190000001</v>
      </c>
      <c r="S58" s="922" t="s">
        <v>653</v>
      </c>
      <c r="T58" s="923">
        <f>SUM(T59,T90)</f>
        <v>7171.8790500000014</v>
      </c>
      <c r="U58" s="924">
        <f>SUM(U59,U90)</f>
        <v>9074.3804700000019</v>
      </c>
      <c r="V58" s="917" t="s">
        <v>653</v>
      </c>
      <c r="W58" s="925">
        <f t="shared" ref="W58:W59" si="12">IFERROR(T58/R58,"0")</f>
        <v>0.83153838729933605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 x14ac:dyDescent="0.25">
      <c r="A59" s="926" t="s">
        <v>165</v>
      </c>
      <c r="B59" s="927" t="s">
        <v>1521</v>
      </c>
      <c r="C59" s="928">
        <f t="shared" ref="C59:Q59" si="13">SUM(C60:C89)</f>
        <v>434.43</v>
      </c>
      <c r="D59" s="929">
        <f t="shared" si="13"/>
        <v>4934.375</v>
      </c>
      <c r="E59" s="929">
        <f t="shared" si="13"/>
        <v>1391.2939999999999</v>
      </c>
      <c r="F59" s="930">
        <f t="shared" si="13"/>
        <v>6316.5089999999991</v>
      </c>
      <c r="G59" s="928">
        <f t="shared" si="13"/>
        <v>9.16</v>
      </c>
      <c r="H59" s="928">
        <f t="shared" si="13"/>
        <v>289.62</v>
      </c>
      <c r="I59" s="929">
        <f t="shared" si="13"/>
        <v>5956.7610000000004</v>
      </c>
      <c r="J59" s="929">
        <f t="shared" si="13"/>
        <v>1438.6303399999999</v>
      </c>
      <c r="K59" s="930">
        <f t="shared" si="13"/>
        <v>4792.2451899999996</v>
      </c>
      <c r="L59" s="928">
        <f t="shared" si="13"/>
        <v>2603.14615</v>
      </c>
      <c r="M59" s="928">
        <f t="shared" si="13"/>
        <v>5711.5836200000003</v>
      </c>
      <c r="N59" s="929">
        <f t="shared" si="13"/>
        <v>4792.2451899999996</v>
      </c>
      <c r="O59" s="929">
        <f t="shared" si="13"/>
        <v>919.33843000000002</v>
      </c>
      <c r="P59" s="930">
        <f t="shared" si="13"/>
        <v>1463.41716</v>
      </c>
      <c r="Q59" s="928">
        <f t="shared" si="13"/>
        <v>4248.1664600000004</v>
      </c>
      <c r="R59" s="931">
        <f>SUM(R60:R89)</f>
        <v>6435.6336200000005</v>
      </c>
      <c r="S59" s="932" t="s">
        <v>653</v>
      </c>
      <c r="T59" s="933">
        <f>SUM(T60:T89)</f>
        <v>3749.2627700000003</v>
      </c>
      <c r="U59" s="934">
        <f>SUM(U60:U89)</f>
        <v>6860.4726100000007</v>
      </c>
      <c r="V59" s="932" t="s">
        <v>653</v>
      </c>
      <c r="W59" s="935">
        <f t="shared" si="12"/>
        <v>0.58257865369284334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 x14ac:dyDescent="0.25">
      <c r="A60" s="936" t="s">
        <v>167</v>
      </c>
      <c r="B60" s="937" t="s">
        <v>1627</v>
      </c>
      <c r="C60" s="874">
        <v>260.65800000000002</v>
      </c>
      <c r="D60" s="938">
        <v>0</v>
      </c>
      <c r="E60" s="875">
        <v>0</v>
      </c>
      <c r="F60" s="875">
        <v>0</v>
      </c>
      <c r="G60" s="870">
        <f>D60+E60-F60</f>
        <v>0</v>
      </c>
      <c r="H60" s="874">
        <v>173.77199999999999</v>
      </c>
      <c r="I60" s="938">
        <v>0</v>
      </c>
      <c r="J60" s="875">
        <v>0</v>
      </c>
      <c r="K60" s="875">
        <v>0</v>
      </c>
      <c r="L60" s="870">
        <f>I60+J60-K60</f>
        <v>0</v>
      </c>
      <c r="M60" s="874">
        <v>0</v>
      </c>
      <c r="N60" s="938">
        <v>0</v>
      </c>
      <c r="O60" s="875">
        <v>0</v>
      </c>
      <c r="P60" s="875">
        <v>0</v>
      </c>
      <c r="Q60" s="870">
        <f>N60+O60-P60</f>
        <v>0</v>
      </c>
      <c r="R60" s="939">
        <f>SUM(C60,H60,M60)</f>
        <v>434.43</v>
      </c>
      <c r="S60" s="940" t="s">
        <v>653</v>
      </c>
      <c r="T60" s="426">
        <f>SUM(E60,J60,O60)</f>
        <v>0</v>
      </c>
      <c r="U60" s="941">
        <f>SUM(G60,L60,Q60)</f>
        <v>0</v>
      </c>
      <c r="V60" s="940" t="s">
        <v>653</v>
      </c>
      <c r="W60" s="942">
        <f>IFERROR(T60/R60,"0")</f>
        <v>0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 x14ac:dyDescent="0.25">
      <c r="A61" s="943" t="s">
        <v>485</v>
      </c>
      <c r="B61" s="937" t="s">
        <v>1628</v>
      </c>
      <c r="C61" s="874">
        <v>173.77199999999999</v>
      </c>
      <c r="D61" s="938">
        <v>0</v>
      </c>
      <c r="E61" s="875">
        <v>0</v>
      </c>
      <c r="F61" s="875">
        <v>0</v>
      </c>
      <c r="G61" s="870">
        <f t="shared" ref="G61:G89" si="14">D61+E61-F61</f>
        <v>0</v>
      </c>
      <c r="H61" s="874">
        <v>115.848</v>
      </c>
      <c r="I61" s="938">
        <v>0</v>
      </c>
      <c r="J61" s="875">
        <v>0</v>
      </c>
      <c r="K61" s="875">
        <v>0</v>
      </c>
      <c r="L61" s="870">
        <f t="shared" ref="L61:L89" si="15">I61+J61-K61</f>
        <v>0</v>
      </c>
      <c r="M61" s="874">
        <v>0</v>
      </c>
      <c r="N61" s="938">
        <v>0</v>
      </c>
      <c r="O61" s="875">
        <v>0</v>
      </c>
      <c r="P61" s="875">
        <v>0</v>
      </c>
      <c r="Q61" s="870">
        <f t="shared" ref="Q61:Q89" si="16">N61+O61-P61</f>
        <v>0</v>
      </c>
      <c r="R61" s="939">
        <f t="shared" ref="R61:R89" si="17">SUM(C61,H61,M61)</f>
        <v>289.62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 x14ac:dyDescent="0.25">
      <c r="A62" s="943" t="s">
        <v>686</v>
      </c>
      <c r="B62" s="937" t="s">
        <v>1629</v>
      </c>
      <c r="C62" s="874">
        <v>0</v>
      </c>
      <c r="D62" s="938">
        <v>0</v>
      </c>
      <c r="E62" s="875">
        <v>0</v>
      </c>
      <c r="F62" s="875">
        <v>0</v>
      </c>
      <c r="G62" s="870">
        <f t="shared" si="14"/>
        <v>0</v>
      </c>
      <c r="H62" s="874">
        <v>0</v>
      </c>
      <c r="I62" s="938">
        <v>0</v>
      </c>
      <c r="J62" s="875">
        <v>0</v>
      </c>
      <c r="K62" s="875">
        <v>0</v>
      </c>
      <c r="L62" s="870">
        <f t="shared" si="15"/>
        <v>0</v>
      </c>
      <c r="M62" s="874">
        <v>0</v>
      </c>
      <c r="N62" s="938">
        <v>0</v>
      </c>
      <c r="O62" s="875">
        <v>0</v>
      </c>
      <c r="P62" s="875">
        <v>0</v>
      </c>
      <c r="Q62" s="870">
        <f t="shared" si="16"/>
        <v>0</v>
      </c>
      <c r="R62" s="939">
        <f t="shared" si="17"/>
        <v>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 t="str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 x14ac:dyDescent="0.25">
      <c r="A63" s="926" t="s">
        <v>687</v>
      </c>
      <c r="B63" s="937" t="s">
        <v>1623</v>
      </c>
      <c r="C63" s="874">
        <v>0</v>
      </c>
      <c r="D63" s="938">
        <v>1589.2719999999999</v>
      </c>
      <c r="E63" s="875">
        <v>0</v>
      </c>
      <c r="F63" s="875">
        <v>1589.2719999999999</v>
      </c>
      <c r="G63" s="870">
        <f t="shared" si="14"/>
        <v>0</v>
      </c>
      <c r="H63" s="874">
        <v>0</v>
      </c>
      <c r="I63" s="938">
        <v>411.28449000000001</v>
      </c>
      <c r="J63" s="875">
        <v>35.335090000000001</v>
      </c>
      <c r="K63" s="875">
        <v>446.61957999999998</v>
      </c>
      <c r="L63" s="870">
        <f t="shared" si="15"/>
        <v>0</v>
      </c>
      <c r="M63" s="874">
        <v>446.61957999999998</v>
      </c>
      <c r="N63" s="938">
        <v>446.61957999999998</v>
      </c>
      <c r="O63" s="875">
        <v>0</v>
      </c>
      <c r="P63" s="875">
        <v>446.61957999999998</v>
      </c>
      <c r="Q63" s="870">
        <f t="shared" si="16"/>
        <v>0</v>
      </c>
      <c r="R63" s="939">
        <f t="shared" si="17"/>
        <v>446.61957999999998</v>
      </c>
      <c r="S63" s="940" t="s">
        <v>653</v>
      </c>
      <c r="T63" s="426">
        <f t="shared" si="18"/>
        <v>35.335090000000001</v>
      </c>
      <c r="U63" s="941">
        <f t="shared" si="19"/>
        <v>0</v>
      </c>
      <c r="V63" s="940" t="s">
        <v>653</v>
      </c>
      <c r="W63" s="942">
        <f t="shared" si="20"/>
        <v>7.9116750770308816E-2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 x14ac:dyDescent="0.25">
      <c r="A64" s="926" t="s">
        <v>688</v>
      </c>
      <c r="B64" s="937" t="s">
        <v>1630</v>
      </c>
      <c r="C64" s="874">
        <v>0</v>
      </c>
      <c r="D64" s="938">
        <v>2985.355</v>
      </c>
      <c r="E64" s="875">
        <v>1382.134</v>
      </c>
      <c r="F64" s="875">
        <v>4367.4889999999996</v>
      </c>
      <c r="G64" s="870">
        <f t="shared" si="14"/>
        <v>0</v>
      </c>
      <c r="H64" s="874">
        <v>0</v>
      </c>
      <c r="I64" s="938">
        <v>2942.3303599999999</v>
      </c>
      <c r="J64" s="875">
        <v>1253.14357</v>
      </c>
      <c r="K64" s="875">
        <v>4195.4739300000001</v>
      </c>
      <c r="L64" s="870">
        <f t="shared" si="15"/>
        <v>0</v>
      </c>
      <c r="M64" s="874">
        <v>4248.1664600000004</v>
      </c>
      <c r="N64" s="938">
        <v>4195.4739300000001</v>
      </c>
      <c r="O64" s="875">
        <v>52.692529999999998</v>
      </c>
      <c r="P64" s="875">
        <v>0</v>
      </c>
      <c r="Q64" s="870">
        <f t="shared" si="16"/>
        <v>4248.1664600000004</v>
      </c>
      <c r="R64" s="939">
        <f t="shared" si="17"/>
        <v>4248.1664600000004</v>
      </c>
      <c r="S64" s="940" t="s">
        <v>653</v>
      </c>
      <c r="T64" s="426">
        <f t="shared" si="18"/>
        <v>2687.9701</v>
      </c>
      <c r="U64" s="941">
        <f t="shared" si="19"/>
        <v>4248.1664600000004</v>
      </c>
      <c r="V64" s="940" t="s">
        <v>653</v>
      </c>
      <c r="W64" s="942">
        <f t="shared" si="20"/>
        <v>0.63273652887886123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 x14ac:dyDescent="0.25">
      <c r="A65" s="926" t="s">
        <v>689</v>
      </c>
      <c r="B65" s="937" t="s">
        <v>1631</v>
      </c>
      <c r="C65" s="874">
        <v>0</v>
      </c>
      <c r="D65" s="938">
        <v>183.81100000000001</v>
      </c>
      <c r="E65" s="875">
        <v>0</v>
      </c>
      <c r="F65" s="875">
        <v>183.81100000000001</v>
      </c>
      <c r="G65" s="870">
        <f t="shared" si="14"/>
        <v>0</v>
      </c>
      <c r="H65" s="874">
        <v>0</v>
      </c>
      <c r="I65" s="938">
        <v>0</v>
      </c>
      <c r="J65" s="875">
        <v>0</v>
      </c>
      <c r="K65" s="875">
        <v>0</v>
      </c>
      <c r="L65" s="870">
        <f t="shared" si="15"/>
        <v>0</v>
      </c>
      <c r="M65" s="874">
        <v>0</v>
      </c>
      <c r="N65" s="938">
        <v>0</v>
      </c>
      <c r="O65" s="875">
        <v>0</v>
      </c>
      <c r="P65" s="875">
        <v>0</v>
      </c>
      <c r="Q65" s="870">
        <f t="shared" si="16"/>
        <v>0</v>
      </c>
      <c r="R65" s="939">
        <f t="shared" si="17"/>
        <v>0</v>
      </c>
      <c r="S65" s="940" t="s">
        <v>653</v>
      </c>
      <c r="T65" s="426">
        <f t="shared" si="18"/>
        <v>0</v>
      </c>
      <c r="U65" s="941">
        <f t="shared" si="19"/>
        <v>0</v>
      </c>
      <c r="V65" s="940" t="s">
        <v>653</v>
      </c>
      <c r="W65" s="942" t="str">
        <f t="shared" si="20"/>
        <v>0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 x14ac:dyDescent="0.25">
      <c r="A66" s="944" t="s">
        <v>690</v>
      </c>
      <c r="B66" s="937" t="s">
        <v>1632</v>
      </c>
      <c r="C66" s="874">
        <v>0</v>
      </c>
      <c r="D66" s="938">
        <v>175.93700000000001</v>
      </c>
      <c r="E66" s="875">
        <v>0</v>
      </c>
      <c r="F66" s="875">
        <v>175.93700000000001</v>
      </c>
      <c r="G66" s="870">
        <f t="shared" si="14"/>
        <v>0</v>
      </c>
      <c r="H66" s="874">
        <v>0</v>
      </c>
      <c r="I66" s="938">
        <v>0</v>
      </c>
      <c r="J66" s="875">
        <v>0</v>
      </c>
      <c r="K66" s="875">
        <v>0</v>
      </c>
      <c r="L66" s="870">
        <f t="shared" si="15"/>
        <v>0</v>
      </c>
      <c r="M66" s="874">
        <v>0</v>
      </c>
      <c r="N66" s="938">
        <v>0</v>
      </c>
      <c r="O66" s="875">
        <v>0</v>
      </c>
      <c r="P66" s="875">
        <v>0</v>
      </c>
      <c r="Q66" s="870">
        <f t="shared" si="16"/>
        <v>0</v>
      </c>
      <c r="R66" s="939">
        <f t="shared" si="17"/>
        <v>0</v>
      </c>
      <c r="S66" s="940" t="s">
        <v>653</v>
      </c>
      <c r="T66" s="426">
        <f t="shared" si="18"/>
        <v>0</v>
      </c>
      <c r="U66" s="941">
        <f t="shared" si="19"/>
        <v>0</v>
      </c>
      <c r="V66" s="940" t="s">
        <v>653</v>
      </c>
      <c r="W66" s="942" t="str">
        <f t="shared" si="20"/>
        <v>0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 x14ac:dyDescent="0.25">
      <c r="A67" s="944" t="s">
        <v>691</v>
      </c>
      <c r="B67" s="937" t="s">
        <v>1633</v>
      </c>
      <c r="C67" s="874">
        <v>0</v>
      </c>
      <c r="D67" s="938">
        <v>0</v>
      </c>
      <c r="E67" s="875">
        <v>7.8310000000000004</v>
      </c>
      <c r="F67" s="875">
        <v>0</v>
      </c>
      <c r="G67" s="870">
        <f t="shared" si="14"/>
        <v>7.8310000000000004</v>
      </c>
      <c r="H67" s="874">
        <v>0</v>
      </c>
      <c r="I67" s="938">
        <v>0</v>
      </c>
      <c r="J67" s="875">
        <v>0</v>
      </c>
      <c r="K67" s="875">
        <v>0</v>
      </c>
      <c r="L67" s="870">
        <f t="shared" si="15"/>
        <v>0</v>
      </c>
      <c r="M67" s="874">
        <v>0</v>
      </c>
      <c r="N67" s="938">
        <v>0</v>
      </c>
      <c r="O67" s="875">
        <v>0</v>
      </c>
      <c r="P67" s="875">
        <v>0</v>
      </c>
      <c r="Q67" s="870">
        <f t="shared" si="16"/>
        <v>0</v>
      </c>
      <c r="R67" s="939">
        <f t="shared" si="17"/>
        <v>0</v>
      </c>
      <c r="S67" s="940" t="s">
        <v>653</v>
      </c>
      <c r="T67" s="426">
        <f t="shared" si="18"/>
        <v>7.8310000000000004</v>
      </c>
      <c r="U67" s="941">
        <f t="shared" si="19"/>
        <v>7.8310000000000004</v>
      </c>
      <c r="V67" s="940" t="s">
        <v>653</v>
      </c>
      <c r="W67" s="942" t="str">
        <f t="shared" si="20"/>
        <v>0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 x14ac:dyDescent="0.25">
      <c r="A68" s="944" t="s">
        <v>692</v>
      </c>
      <c r="B68" s="937" t="s">
        <v>1634</v>
      </c>
      <c r="C68" s="874">
        <v>0</v>
      </c>
      <c r="D68" s="938">
        <v>0</v>
      </c>
      <c r="E68" s="875">
        <v>1.329</v>
      </c>
      <c r="F68" s="875">
        <v>0</v>
      </c>
      <c r="G68" s="870">
        <f t="shared" si="14"/>
        <v>1.329</v>
      </c>
      <c r="H68" s="874">
        <v>0</v>
      </c>
      <c r="I68" s="938">
        <v>0</v>
      </c>
      <c r="J68" s="875">
        <v>0</v>
      </c>
      <c r="K68" s="875">
        <v>0</v>
      </c>
      <c r="L68" s="870">
        <f t="shared" si="15"/>
        <v>0</v>
      </c>
      <c r="M68" s="874">
        <v>0</v>
      </c>
      <c r="N68" s="938">
        <v>0</v>
      </c>
      <c r="O68" s="875">
        <v>0</v>
      </c>
      <c r="P68" s="875">
        <v>0</v>
      </c>
      <c r="Q68" s="870">
        <f t="shared" si="16"/>
        <v>0</v>
      </c>
      <c r="R68" s="939">
        <f t="shared" si="17"/>
        <v>0</v>
      </c>
      <c r="S68" s="940" t="s">
        <v>653</v>
      </c>
      <c r="T68" s="426">
        <f t="shared" si="18"/>
        <v>1.329</v>
      </c>
      <c r="U68" s="941">
        <f t="shared" si="19"/>
        <v>1.329</v>
      </c>
      <c r="V68" s="940" t="s">
        <v>653</v>
      </c>
      <c r="W68" s="942" t="str">
        <f t="shared" si="20"/>
        <v>0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 x14ac:dyDescent="0.25">
      <c r="A69" s="944" t="s">
        <v>1522</v>
      </c>
      <c r="B69" s="937" t="s">
        <v>1626</v>
      </c>
      <c r="C69" s="874">
        <v>0</v>
      </c>
      <c r="D69" s="938">
        <v>0</v>
      </c>
      <c r="E69" s="875">
        <v>0</v>
      </c>
      <c r="F69" s="875">
        <v>0</v>
      </c>
      <c r="G69" s="870">
        <f t="shared" si="14"/>
        <v>0</v>
      </c>
      <c r="H69" s="874">
        <v>0</v>
      </c>
      <c r="I69" s="938">
        <v>0</v>
      </c>
      <c r="J69" s="875">
        <v>150.15168</v>
      </c>
      <c r="K69" s="875">
        <v>150.15168</v>
      </c>
      <c r="L69" s="870">
        <f t="shared" si="15"/>
        <v>0</v>
      </c>
      <c r="M69" s="874">
        <v>1016.79758</v>
      </c>
      <c r="N69" s="938">
        <v>150.15168</v>
      </c>
      <c r="O69" s="875">
        <v>866.64589999999998</v>
      </c>
      <c r="P69" s="875">
        <v>1016.79758</v>
      </c>
      <c r="Q69" s="870">
        <f t="shared" si="16"/>
        <v>0</v>
      </c>
      <c r="R69" s="939">
        <f t="shared" si="17"/>
        <v>1016.79758</v>
      </c>
      <c r="S69" s="940" t="s">
        <v>653</v>
      </c>
      <c r="T69" s="426">
        <f t="shared" si="18"/>
        <v>1016.7975799999999</v>
      </c>
      <c r="U69" s="941">
        <f t="shared" si="19"/>
        <v>0</v>
      </c>
      <c r="V69" s="940" t="s">
        <v>653</v>
      </c>
      <c r="W69" s="942">
        <f t="shared" si="20"/>
        <v>0.99999999999999989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 x14ac:dyDescent="0.25">
      <c r="A70" s="944" t="s">
        <v>1523</v>
      </c>
      <c r="B70" s="937" t="s">
        <v>1635</v>
      </c>
      <c r="C70" s="874">
        <v>0</v>
      </c>
      <c r="D70" s="938">
        <v>0</v>
      </c>
      <c r="E70" s="875">
        <v>0</v>
      </c>
      <c r="F70" s="875">
        <v>0</v>
      </c>
      <c r="G70" s="870">
        <f t="shared" si="14"/>
        <v>0</v>
      </c>
      <c r="H70" s="874">
        <v>0</v>
      </c>
      <c r="I70" s="938">
        <v>1177.9875099999999</v>
      </c>
      <c r="J70" s="875">
        <v>0</v>
      </c>
      <c r="K70" s="875">
        <v>0</v>
      </c>
      <c r="L70" s="870">
        <f t="shared" si="15"/>
        <v>1177.9875099999999</v>
      </c>
      <c r="M70" s="874">
        <v>0</v>
      </c>
      <c r="N70" s="938">
        <v>0</v>
      </c>
      <c r="O70" s="875">
        <v>0</v>
      </c>
      <c r="P70" s="875">
        <v>0</v>
      </c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0</v>
      </c>
      <c r="U70" s="941">
        <f t="shared" si="19"/>
        <v>1177.9875099999999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 x14ac:dyDescent="0.25">
      <c r="A71" s="944" t="s">
        <v>1524</v>
      </c>
      <c r="B71" s="937" t="s">
        <v>1636</v>
      </c>
      <c r="C71" s="874">
        <v>0</v>
      </c>
      <c r="D71" s="938">
        <v>0</v>
      </c>
      <c r="E71" s="875">
        <v>0</v>
      </c>
      <c r="F71" s="875">
        <v>0</v>
      </c>
      <c r="G71" s="870">
        <f t="shared" si="14"/>
        <v>0</v>
      </c>
      <c r="H71" s="874">
        <v>0</v>
      </c>
      <c r="I71" s="938">
        <v>1425.1586400000001</v>
      </c>
      <c r="J71" s="875">
        <v>0</v>
      </c>
      <c r="K71" s="875">
        <v>0</v>
      </c>
      <c r="L71" s="870">
        <f t="shared" si="15"/>
        <v>1425.1586400000001</v>
      </c>
      <c r="M71" s="874">
        <v>0</v>
      </c>
      <c r="N71" s="938">
        <v>0</v>
      </c>
      <c r="O71" s="875">
        <v>0</v>
      </c>
      <c r="P71" s="875">
        <v>0</v>
      </c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</v>
      </c>
      <c r="U71" s="941">
        <f t="shared" si="19"/>
        <v>1425.1586400000001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 x14ac:dyDescent="0.25">
      <c r="A72" s="944" t="s">
        <v>1525</v>
      </c>
      <c r="B72" s="937">
        <v>0</v>
      </c>
      <c r="C72" s="874">
        <v>0</v>
      </c>
      <c r="D72" s="938">
        <v>0</v>
      </c>
      <c r="E72" s="875">
        <v>0</v>
      </c>
      <c r="F72" s="875">
        <v>0</v>
      </c>
      <c r="G72" s="870">
        <f t="shared" si="14"/>
        <v>0</v>
      </c>
      <c r="H72" s="874">
        <v>0</v>
      </c>
      <c r="I72" s="938">
        <v>0</v>
      </c>
      <c r="J72" s="875">
        <v>0</v>
      </c>
      <c r="K72" s="875">
        <v>0</v>
      </c>
      <c r="L72" s="870">
        <f t="shared" si="15"/>
        <v>0</v>
      </c>
      <c r="M72" s="874">
        <v>0</v>
      </c>
      <c r="N72" s="938">
        <v>0</v>
      </c>
      <c r="O72" s="875">
        <v>0</v>
      </c>
      <c r="P72" s="875">
        <v>0</v>
      </c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 x14ac:dyDescent="0.25">
      <c r="A73" s="944" t="s">
        <v>1526</v>
      </c>
      <c r="B73" s="937">
        <v>0</v>
      </c>
      <c r="C73" s="874">
        <v>0</v>
      </c>
      <c r="D73" s="938">
        <v>0</v>
      </c>
      <c r="E73" s="875">
        <v>0</v>
      </c>
      <c r="F73" s="875">
        <v>0</v>
      </c>
      <c r="G73" s="870">
        <f t="shared" si="14"/>
        <v>0</v>
      </c>
      <c r="H73" s="874">
        <v>0</v>
      </c>
      <c r="I73" s="938">
        <v>0</v>
      </c>
      <c r="J73" s="875">
        <v>0</v>
      </c>
      <c r="K73" s="875">
        <v>0</v>
      </c>
      <c r="L73" s="870">
        <f t="shared" si="15"/>
        <v>0</v>
      </c>
      <c r="M73" s="874">
        <v>0</v>
      </c>
      <c r="N73" s="938">
        <v>0</v>
      </c>
      <c r="O73" s="875">
        <v>0</v>
      </c>
      <c r="P73" s="875">
        <v>0</v>
      </c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 x14ac:dyDescent="0.25">
      <c r="A74" s="944" t="s">
        <v>1527</v>
      </c>
      <c r="B74" s="937">
        <v>0</v>
      </c>
      <c r="C74" s="874">
        <v>0</v>
      </c>
      <c r="D74" s="938">
        <v>0</v>
      </c>
      <c r="E74" s="875">
        <v>0</v>
      </c>
      <c r="F74" s="875">
        <v>0</v>
      </c>
      <c r="G74" s="870">
        <f t="shared" si="14"/>
        <v>0</v>
      </c>
      <c r="H74" s="874">
        <v>0</v>
      </c>
      <c r="I74" s="938">
        <v>0</v>
      </c>
      <c r="J74" s="875">
        <v>0</v>
      </c>
      <c r="K74" s="875">
        <v>0</v>
      </c>
      <c r="L74" s="870">
        <f t="shared" si="15"/>
        <v>0</v>
      </c>
      <c r="M74" s="874">
        <v>0</v>
      </c>
      <c r="N74" s="938">
        <v>0</v>
      </c>
      <c r="O74" s="875">
        <v>0</v>
      </c>
      <c r="P74" s="875">
        <v>0</v>
      </c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 x14ac:dyDescent="0.25">
      <c r="A75" s="944" t="s">
        <v>1528</v>
      </c>
      <c r="B75" s="937">
        <v>0</v>
      </c>
      <c r="C75" s="874">
        <v>0</v>
      </c>
      <c r="D75" s="938">
        <v>0</v>
      </c>
      <c r="E75" s="875">
        <v>0</v>
      </c>
      <c r="F75" s="875">
        <v>0</v>
      </c>
      <c r="G75" s="870">
        <f t="shared" si="14"/>
        <v>0</v>
      </c>
      <c r="H75" s="874">
        <v>0</v>
      </c>
      <c r="I75" s="938">
        <v>0</v>
      </c>
      <c r="J75" s="875">
        <v>0</v>
      </c>
      <c r="K75" s="875">
        <v>0</v>
      </c>
      <c r="L75" s="870">
        <f t="shared" si="15"/>
        <v>0</v>
      </c>
      <c r="M75" s="874">
        <v>0</v>
      </c>
      <c r="N75" s="938">
        <v>0</v>
      </c>
      <c r="O75" s="875">
        <v>0</v>
      </c>
      <c r="P75" s="875">
        <v>0</v>
      </c>
      <c r="Q75" s="870">
        <f t="shared" si="16"/>
        <v>0</v>
      </c>
      <c r="R75" s="939">
        <f t="shared" si="17"/>
        <v>0</v>
      </c>
      <c r="S75" s="940" t="s">
        <v>653</v>
      </c>
      <c r="T75" s="426">
        <f t="shared" si="18"/>
        <v>0</v>
      </c>
      <c r="U75" s="941">
        <f t="shared" si="19"/>
        <v>0</v>
      </c>
      <c r="V75" s="940" t="s">
        <v>653</v>
      </c>
      <c r="W75" s="942" t="str">
        <f t="shared" si="20"/>
        <v>0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 x14ac:dyDescent="0.25">
      <c r="A76" s="944" t="s">
        <v>1529</v>
      </c>
      <c r="B76" s="937">
        <v>0</v>
      </c>
      <c r="C76" s="874">
        <v>0</v>
      </c>
      <c r="D76" s="938">
        <v>0</v>
      </c>
      <c r="E76" s="875">
        <v>0</v>
      </c>
      <c r="F76" s="875">
        <v>0</v>
      </c>
      <c r="G76" s="870">
        <f t="shared" si="14"/>
        <v>0</v>
      </c>
      <c r="H76" s="874">
        <v>0</v>
      </c>
      <c r="I76" s="938">
        <v>0</v>
      </c>
      <c r="J76" s="875">
        <v>0</v>
      </c>
      <c r="K76" s="875">
        <v>0</v>
      </c>
      <c r="L76" s="870">
        <f t="shared" si="15"/>
        <v>0</v>
      </c>
      <c r="M76" s="874">
        <v>0</v>
      </c>
      <c r="N76" s="938">
        <v>0</v>
      </c>
      <c r="O76" s="875">
        <v>0</v>
      </c>
      <c r="P76" s="875">
        <v>0</v>
      </c>
      <c r="Q76" s="870">
        <f t="shared" si="16"/>
        <v>0</v>
      </c>
      <c r="R76" s="939">
        <f t="shared" si="17"/>
        <v>0</v>
      </c>
      <c r="S76" s="940" t="s">
        <v>653</v>
      </c>
      <c r="T76" s="426">
        <f t="shared" si="18"/>
        <v>0</v>
      </c>
      <c r="U76" s="941">
        <f t="shared" si="19"/>
        <v>0</v>
      </c>
      <c r="V76" s="940" t="s">
        <v>653</v>
      </c>
      <c r="W76" s="942" t="str">
        <f t="shared" si="20"/>
        <v>0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 x14ac:dyDescent="0.25">
      <c r="A77" s="943" t="s">
        <v>1530</v>
      </c>
      <c r="B77" s="945">
        <v>0</v>
      </c>
      <c r="C77" s="874">
        <v>0</v>
      </c>
      <c r="D77" s="938">
        <v>0</v>
      </c>
      <c r="E77" s="875">
        <v>0</v>
      </c>
      <c r="F77" s="875">
        <v>0</v>
      </c>
      <c r="G77" s="870">
        <f t="shared" si="14"/>
        <v>0</v>
      </c>
      <c r="H77" s="874">
        <v>0</v>
      </c>
      <c r="I77" s="938">
        <v>0</v>
      </c>
      <c r="J77" s="875">
        <v>0</v>
      </c>
      <c r="K77" s="875">
        <v>0</v>
      </c>
      <c r="L77" s="870">
        <f t="shared" si="15"/>
        <v>0</v>
      </c>
      <c r="M77" s="874">
        <v>0</v>
      </c>
      <c r="N77" s="938">
        <v>0</v>
      </c>
      <c r="O77" s="875">
        <v>0</v>
      </c>
      <c r="P77" s="875">
        <v>0</v>
      </c>
      <c r="Q77" s="870">
        <f t="shared" si="16"/>
        <v>0</v>
      </c>
      <c r="R77" s="939">
        <f t="shared" si="17"/>
        <v>0</v>
      </c>
      <c r="S77" s="940" t="s">
        <v>653</v>
      </c>
      <c r="T77" s="426">
        <f t="shared" si="18"/>
        <v>0</v>
      </c>
      <c r="U77" s="941">
        <f t="shared" si="19"/>
        <v>0</v>
      </c>
      <c r="V77" s="940" t="s">
        <v>653</v>
      </c>
      <c r="W77" s="942" t="str">
        <f t="shared" si="20"/>
        <v>0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 x14ac:dyDescent="0.25">
      <c r="A78" s="943" t="s">
        <v>1531</v>
      </c>
      <c r="B78" s="945">
        <v>0</v>
      </c>
      <c r="C78" s="874">
        <v>0</v>
      </c>
      <c r="D78" s="938">
        <v>0</v>
      </c>
      <c r="E78" s="875">
        <v>0</v>
      </c>
      <c r="F78" s="875">
        <v>0</v>
      </c>
      <c r="G78" s="870">
        <f t="shared" si="14"/>
        <v>0</v>
      </c>
      <c r="H78" s="874">
        <v>0</v>
      </c>
      <c r="I78" s="938">
        <v>0</v>
      </c>
      <c r="J78" s="875">
        <v>0</v>
      </c>
      <c r="K78" s="875">
        <v>0</v>
      </c>
      <c r="L78" s="870">
        <f t="shared" si="15"/>
        <v>0</v>
      </c>
      <c r="M78" s="874">
        <v>0</v>
      </c>
      <c r="N78" s="938">
        <v>0</v>
      </c>
      <c r="O78" s="875">
        <v>0</v>
      </c>
      <c r="P78" s="875">
        <v>0</v>
      </c>
      <c r="Q78" s="870">
        <f t="shared" si="16"/>
        <v>0</v>
      </c>
      <c r="R78" s="939">
        <f t="shared" si="17"/>
        <v>0</v>
      </c>
      <c r="S78" s="940" t="s">
        <v>653</v>
      </c>
      <c r="T78" s="426">
        <f t="shared" si="18"/>
        <v>0</v>
      </c>
      <c r="U78" s="941">
        <f t="shared" si="19"/>
        <v>0</v>
      </c>
      <c r="V78" s="940" t="s">
        <v>653</v>
      </c>
      <c r="W78" s="942" t="str">
        <f t="shared" si="20"/>
        <v>0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 x14ac:dyDescent="0.25">
      <c r="A79" s="926" t="s">
        <v>1532</v>
      </c>
      <c r="B79" s="946">
        <v>0</v>
      </c>
      <c r="C79" s="874">
        <v>0</v>
      </c>
      <c r="D79" s="938">
        <v>0</v>
      </c>
      <c r="E79" s="875">
        <v>0</v>
      </c>
      <c r="F79" s="875">
        <v>0</v>
      </c>
      <c r="G79" s="870">
        <f t="shared" si="14"/>
        <v>0</v>
      </c>
      <c r="H79" s="874">
        <v>0</v>
      </c>
      <c r="I79" s="938">
        <v>0</v>
      </c>
      <c r="J79" s="875">
        <v>0</v>
      </c>
      <c r="K79" s="875">
        <v>0</v>
      </c>
      <c r="L79" s="870">
        <f t="shared" si="15"/>
        <v>0</v>
      </c>
      <c r="M79" s="874">
        <v>0</v>
      </c>
      <c r="N79" s="938">
        <v>0</v>
      </c>
      <c r="O79" s="875">
        <v>0</v>
      </c>
      <c r="P79" s="875">
        <v>0</v>
      </c>
      <c r="Q79" s="870">
        <f t="shared" si="16"/>
        <v>0</v>
      </c>
      <c r="R79" s="939">
        <f t="shared" si="17"/>
        <v>0</v>
      </c>
      <c r="S79" s="940" t="s">
        <v>653</v>
      </c>
      <c r="T79" s="426">
        <f t="shared" si="18"/>
        <v>0</v>
      </c>
      <c r="U79" s="941">
        <f t="shared" si="19"/>
        <v>0</v>
      </c>
      <c r="V79" s="940" t="s">
        <v>653</v>
      </c>
      <c r="W79" s="942" t="str">
        <f t="shared" si="20"/>
        <v>0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 x14ac:dyDescent="0.25">
      <c r="A80" s="926" t="s">
        <v>1533</v>
      </c>
      <c r="B80" s="946">
        <v>0</v>
      </c>
      <c r="C80" s="874">
        <v>0</v>
      </c>
      <c r="D80" s="938">
        <v>0</v>
      </c>
      <c r="E80" s="875">
        <v>0</v>
      </c>
      <c r="F80" s="875">
        <v>0</v>
      </c>
      <c r="G80" s="870">
        <f t="shared" si="14"/>
        <v>0</v>
      </c>
      <c r="H80" s="874">
        <v>0</v>
      </c>
      <c r="I80" s="938">
        <v>0</v>
      </c>
      <c r="J80" s="875">
        <v>0</v>
      </c>
      <c r="K80" s="875">
        <v>0</v>
      </c>
      <c r="L80" s="870">
        <f t="shared" si="15"/>
        <v>0</v>
      </c>
      <c r="M80" s="874">
        <v>0</v>
      </c>
      <c r="N80" s="938">
        <v>0</v>
      </c>
      <c r="O80" s="875">
        <v>0</v>
      </c>
      <c r="P80" s="875">
        <v>0</v>
      </c>
      <c r="Q80" s="870">
        <f t="shared" si="16"/>
        <v>0</v>
      </c>
      <c r="R80" s="939">
        <f t="shared" si="17"/>
        <v>0</v>
      </c>
      <c r="S80" s="940" t="s">
        <v>653</v>
      </c>
      <c r="T80" s="426">
        <f t="shared" si="18"/>
        <v>0</v>
      </c>
      <c r="U80" s="941">
        <f t="shared" si="19"/>
        <v>0</v>
      </c>
      <c r="V80" s="940" t="s">
        <v>653</v>
      </c>
      <c r="W80" s="942" t="str">
        <f t="shared" si="20"/>
        <v>0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 x14ac:dyDescent="0.25">
      <c r="A81" s="926" t="s">
        <v>1534</v>
      </c>
      <c r="B81" s="946">
        <v>0</v>
      </c>
      <c r="C81" s="874">
        <v>0</v>
      </c>
      <c r="D81" s="938">
        <v>0</v>
      </c>
      <c r="E81" s="875">
        <v>0</v>
      </c>
      <c r="F81" s="875">
        <v>0</v>
      </c>
      <c r="G81" s="870">
        <f t="shared" si="14"/>
        <v>0</v>
      </c>
      <c r="H81" s="874">
        <v>0</v>
      </c>
      <c r="I81" s="938">
        <v>0</v>
      </c>
      <c r="J81" s="875">
        <v>0</v>
      </c>
      <c r="K81" s="875">
        <v>0</v>
      </c>
      <c r="L81" s="870">
        <f t="shared" si="15"/>
        <v>0</v>
      </c>
      <c r="M81" s="874">
        <v>0</v>
      </c>
      <c r="N81" s="938">
        <v>0</v>
      </c>
      <c r="O81" s="875">
        <v>0</v>
      </c>
      <c r="P81" s="875">
        <v>0</v>
      </c>
      <c r="Q81" s="870">
        <f t="shared" si="16"/>
        <v>0</v>
      </c>
      <c r="R81" s="939">
        <f t="shared" si="17"/>
        <v>0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 t="str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 x14ac:dyDescent="0.25">
      <c r="A82" s="926" t="s">
        <v>1535</v>
      </c>
      <c r="B82" s="946">
        <v>0</v>
      </c>
      <c r="C82" s="874">
        <v>0</v>
      </c>
      <c r="D82" s="938">
        <v>0</v>
      </c>
      <c r="E82" s="875">
        <v>0</v>
      </c>
      <c r="F82" s="875">
        <v>0</v>
      </c>
      <c r="G82" s="870">
        <f t="shared" si="14"/>
        <v>0</v>
      </c>
      <c r="H82" s="874">
        <v>0</v>
      </c>
      <c r="I82" s="938">
        <v>0</v>
      </c>
      <c r="J82" s="875">
        <v>0</v>
      </c>
      <c r="K82" s="875">
        <v>0</v>
      </c>
      <c r="L82" s="870">
        <f t="shared" si="15"/>
        <v>0</v>
      </c>
      <c r="M82" s="874">
        <v>0</v>
      </c>
      <c r="N82" s="938">
        <v>0</v>
      </c>
      <c r="O82" s="875">
        <v>0</v>
      </c>
      <c r="P82" s="875">
        <v>0</v>
      </c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 x14ac:dyDescent="0.25">
      <c r="A83" s="926" t="s">
        <v>1536</v>
      </c>
      <c r="B83" s="946">
        <v>0</v>
      </c>
      <c r="C83" s="874">
        <v>0</v>
      </c>
      <c r="D83" s="938">
        <v>0</v>
      </c>
      <c r="E83" s="875">
        <v>0</v>
      </c>
      <c r="F83" s="875">
        <v>0</v>
      </c>
      <c r="G83" s="870">
        <f t="shared" si="14"/>
        <v>0</v>
      </c>
      <c r="H83" s="874">
        <v>0</v>
      </c>
      <c r="I83" s="938">
        <v>0</v>
      </c>
      <c r="J83" s="875">
        <v>0</v>
      </c>
      <c r="K83" s="875">
        <v>0</v>
      </c>
      <c r="L83" s="870">
        <f t="shared" si="15"/>
        <v>0</v>
      </c>
      <c r="M83" s="874">
        <v>0</v>
      </c>
      <c r="N83" s="938">
        <v>0</v>
      </c>
      <c r="O83" s="875">
        <v>0</v>
      </c>
      <c r="P83" s="875">
        <v>0</v>
      </c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0</v>
      </c>
      <c r="U83" s="941">
        <f t="shared" si="19"/>
        <v>0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 x14ac:dyDescent="0.25">
      <c r="A84" s="947" t="s">
        <v>1537</v>
      </c>
      <c r="B84" s="946">
        <v>0</v>
      </c>
      <c r="C84" s="874">
        <v>0</v>
      </c>
      <c r="D84" s="938">
        <v>0</v>
      </c>
      <c r="E84" s="875">
        <v>0</v>
      </c>
      <c r="F84" s="875">
        <v>0</v>
      </c>
      <c r="G84" s="870">
        <f t="shared" si="14"/>
        <v>0</v>
      </c>
      <c r="H84" s="874">
        <v>0</v>
      </c>
      <c r="I84" s="938">
        <v>0</v>
      </c>
      <c r="J84" s="875">
        <v>0</v>
      </c>
      <c r="K84" s="875">
        <v>0</v>
      </c>
      <c r="L84" s="870">
        <f t="shared" si="15"/>
        <v>0</v>
      </c>
      <c r="M84" s="874">
        <v>0</v>
      </c>
      <c r="N84" s="938">
        <v>0</v>
      </c>
      <c r="O84" s="875">
        <v>0</v>
      </c>
      <c r="P84" s="875">
        <v>0</v>
      </c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 x14ac:dyDescent="0.25">
      <c r="A85" s="926" t="s">
        <v>1538</v>
      </c>
      <c r="B85" s="946">
        <v>0</v>
      </c>
      <c r="C85" s="874">
        <v>0</v>
      </c>
      <c r="D85" s="938">
        <v>0</v>
      </c>
      <c r="E85" s="875">
        <v>0</v>
      </c>
      <c r="F85" s="875">
        <v>0</v>
      </c>
      <c r="G85" s="870">
        <f t="shared" si="14"/>
        <v>0</v>
      </c>
      <c r="H85" s="874">
        <v>0</v>
      </c>
      <c r="I85" s="938">
        <v>0</v>
      </c>
      <c r="J85" s="875">
        <v>0</v>
      </c>
      <c r="K85" s="875">
        <v>0</v>
      </c>
      <c r="L85" s="870">
        <f t="shared" si="15"/>
        <v>0</v>
      </c>
      <c r="M85" s="874">
        <v>0</v>
      </c>
      <c r="N85" s="938">
        <v>0</v>
      </c>
      <c r="O85" s="875">
        <v>0</v>
      </c>
      <c r="P85" s="875">
        <v>0</v>
      </c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 x14ac:dyDescent="0.25">
      <c r="A86" s="926" t="s">
        <v>1539</v>
      </c>
      <c r="B86" s="946">
        <v>0</v>
      </c>
      <c r="C86" s="874">
        <v>0</v>
      </c>
      <c r="D86" s="938">
        <v>0</v>
      </c>
      <c r="E86" s="875">
        <v>0</v>
      </c>
      <c r="F86" s="875">
        <v>0</v>
      </c>
      <c r="G86" s="870">
        <f t="shared" si="14"/>
        <v>0</v>
      </c>
      <c r="H86" s="874">
        <v>0</v>
      </c>
      <c r="I86" s="938">
        <v>0</v>
      </c>
      <c r="J86" s="875">
        <v>0</v>
      </c>
      <c r="K86" s="875">
        <v>0</v>
      </c>
      <c r="L86" s="870">
        <f t="shared" si="15"/>
        <v>0</v>
      </c>
      <c r="M86" s="874">
        <v>0</v>
      </c>
      <c r="N86" s="938">
        <v>0</v>
      </c>
      <c r="O86" s="875">
        <v>0</v>
      </c>
      <c r="P86" s="875">
        <v>0</v>
      </c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 x14ac:dyDescent="0.25">
      <c r="A87" s="926" t="s">
        <v>1540</v>
      </c>
      <c r="B87" s="946">
        <v>0</v>
      </c>
      <c r="C87" s="874">
        <v>0</v>
      </c>
      <c r="D87" s="938">
        <v>0</v>
      </c>
      <c r="E87" s="875">
        <v>0</v>
      </c>
      <c r="F87" s="875">
        <v>0</v>
      </c>
      <c r="G87" s="870">
        <f t="shared" si="14"/>
        <v>0</v>
      </c>
      <c r="H87" s="874">
        <v>0</v>
      </c>
      <c r="I87" s="938">
        <v>0</v>
      </c>
      <c r="J87" s="875">
        <v>0</v>
      </c>
      <c r="K87" s="875">
        <v>0</v>
      </c>
      <c r="L87" s="870">
        <f t="shared" si="15"/>
        <v>0</v>
      </c>
      <c r="M87" s="874">
        <v>0</v>
      </c>
      <c r="N87" s="938">
        <v>0</v>
      </c>
      <c r="O87" s="875">
        <v>0</v>
      </c>
      <c r="P87" s="875">
        <v>0</v>
      </c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 x14ac:dyDescent="0.25">
      <c r="A88" s="926" t="s">
        <v>1541</v>
      </c>
      <c r="B88" s="946">
        <v>0</v>
      </c>
      <c r="C88" s="874">
        <v>0</v>
      </c>
      <c r="D88" s="938">
        <v>0</v>
      </c>
      <c r="E88" s="875">
        <v>0</v>
      </c>
      <c r="F88" s="875">
        <v>0</v>
      </c>
      <c r="G88" s="870">
        <f t="shared" si="14"/>
        <v>0</v>
      </c>
      <c r="H88" s="874">
        <v>0</v>
      </c>
      <c r="I88" s="938">
        <v>0</v>
      </c>
      <c r="J88" s="875">
        <v>0</v>
      </c>
      <c r="K88" s="875">
        <v>0</v>
      </c>
      <c r="L88" s="870">
        <f t="shared" si="15"/>
        <v>0</v>
      </c>
      <c r="M88" s="874">
        <v>0</v>
      </c>
      <c r="N88" s="938">
        <v>0</v>
      </c>
      <c r="O88" s="875">
        <v>0</v>
      </c>
      <c r="P88" s="875">
        <v>0</v>
      </c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 x14ac:dyDescent="0.25">
      <c r="A89" s="926" t="s">
        <v>1542</v>
      </c>
      <c r="B89" s="946">
        <v>0</v>
      </c>
      <c r="C89" s="874">
        <v>0</v>
      </c>
      <c r="D89" s="938">
        <v>0</v>
      </c>
      <c r="E89" s="875">
        <v>0</v>
      </c>
      <c r="F89" s="875">
        <v>0</v>
      </c>
      <c r="G89" s="870">
        <f t="shared" si="14"/>
        <v>0</v>
      </c>
      <c r="H89" s="874">
        <v>0</v>
      </c>
      <c r="I89" s="938">
        <v>0</v>
      </c>
      <c r="J89" s="875">
        <v>0</v>
      </c>
      <c r="K89" s="875">
        <v>0</v>
      </c>
      <c r="L89" s="870">
        <f t="shared" si="15"/>
        <v>0</v>
      </c>
      <c r="M89" s="874">
        <v>0</v>
      </c>
      <c r="N89" s="938">
        <v>0</v>
      </c>
      <c r="O89" s="875">
        <v>0</v>
      </c>
      <c r="P89" s="875">
        <v>0</v>
      </c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 x14ac:dyDescent="0.25">
      <c r="A90" s="926" t="s">
        <v>329</v>
      </c>
      <c r="B90" s="927" t="s">
        <v>1543</v>
      </c>
      <c r="C90" s="928">
        <f t="shared" ref="C90:Q90" si="21">SUM(C91:C130)</f>
        <v>57.920999999999999</v>
      </c>
      <c r="D90" s="929">
        <f t="shared" si="21"/>
        <v>52.073999999999998</v>
      </c>
      <c r="E90" s="929">
        <f t="shared" si="21"/>
        <v>1107.826</v>
      </c>
      <c r="F90" s="930">
        <f t="shared" si="21"/>
        <v>616.06299999999999</v>
      </c>
      <c r="G90" s="928">
        <f t="shared" si="21"/>
        <v>543.8370000000001</v>
      </c>
      <c r="H90" s="928">
        <f t="shared" si="21"/>
        <v>14.481</v>
      </c>
      <c r="I90" s="929">
        <f t="shared" si="21"/>
        <v>975.81100000000004</v>
      </c>
      <c r="J90" s="929">
        <f t="shared" si="21"/>
        <v>645.87909000000002</v>
      </c>
      <c r="K90" s="930">
        <f t="shared" si="21"/>
        <v>1147.4914200000001</v>
      </c>
      <c r="L90" s="928">
        <f t="shared" si="21"/>
        <v>474.19866999999999</v>
      </c>
      <c r="M90" s="928">
        <f t="shared" si="21"/>
        <v>2116.79657</v>
      </c>
      <c r="N90" s="929">
        <f t="shared" si="21"/>
        <v>1147.4914200000001</v>
      </c>
      <c r="O90" s="929">
        <f t="shared" si="21"/>
        <v>1668.91119</v>
      </c>
      <c r="P90" s="930">
        <f t="shared" si="21"/>
        <v>1620.53042</v>
      </c>
      <c r="Q90" s="928">
        <f t="shared" si="21"/>
        <v>1195.87219</v>
      </c>
      <c r="R90" s="931">
        <f>SUM(R91:R130)</f>
        <v>2189.1985700000005</v>
      </c>
      <c r="S90" s="932" t="s">
        <v>653</v>
      </c>
      <c r="T90" s="933">
        <f>SUM(T91:T130)</f>
        <v>3422.6162800000006</v>
      </c>
      <c r="U90" s="934">
        <f>SUM(U91:U130)</f>
        <v>2213.9078600000007</v>
      </c>
      <c r="V90" s="932" t="s">
        <v>653</v>
      </c>
      <c r="W90" s="935">
        <f>IFERROR(T90/R90,"0")</f>
        <v>1.5634106137754329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 ht="22.5" x14ac:dyDescent="0.25">
      <c r="A91" s="926" t="s">
        <v>694</v>
      </c>
      <c r="B91" s="945" t="s">
        <v>1637</v>
      </c>
      <c r="C91" s="874">
        <v>0</v>
      </c>
      <c r="D91" s="938">
        <v>52.073999999999998</v>
      </c>
      <c r="E91" s="875">
        <v>30.135999999999999</v>
      </c>
      <c r="F91" s="875">
        <v>82.21</v>
      </c>
      <c r="G91" s="870">
        <f>D91+E91-F91</f>
        <v>0</v>
      </c>
      <c r="H91" s="874">
        <v>0</v>
      </c>
      <c r="I91" s="938">
        <v>92.884780000000006</v>
      </c>
      <c r="J91" s="875">
        <v>0</v>
      </c>
      <c r="K91" s="875">
        <v>92.884780000000006</v>
      </c>
      <c r="L91" s="870">
        <f t="shared" ref="L91:L130" si="22">I91+J91-K91</f>
        <v>0</v>
      </c>
      <c r="M91" s="874">
        <v>92.884780000000006</v>
      </c>
      <c r="N91" s="938">
        <v>92.884780000000006</v>
      </c>
      <c r="O91" s="875">
        <v>0</v>
      </c>
      <c r="P91" s="875">
        <v>92.88</v>
      </c>
      <c r="Q91" s="870">
        <f t="shared" ref="Q91:Q130" si="23">N91+O91-P91</f>
        <v>4.7800000000108867E-3</v>
      </c>
      <c r="R91" s="939">
        <f>SUM(C91,H91,M91)</f>
        <v>92.884780000000006</v>
      </c>
      <c r="S91" s="940" t="s">
        <v>653</v>
      </c>
      <c r="T91" s="426">
        <f>SUM(E91,J91,O91)</f>
        <v>30.135999999999999</v>
      </c>
      <c r="U91" s="941">
        <f>SUM(G91,L91,Q91)</f>
        <v>4.7800000000108867E-3</v>
      </c>
      <c r="V91" s="940" t="s">
        <v>653</v>
      </c>
      <c r="W91" s="942">
        <f t="shared" ref="W91:W130" si="24">IFERROR(T91/R91,"0")</f>
        <v>0.32444497365445663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 ht="45" x14ac:dyDescent="0.25">
      <c r="A92" s="926" t="s">
        <v>695</v>
      </c>
      <c r="B92" s="945" t="s">
        <v>1671</v>
      </c>
      <c r="C92" s="874">
        <v>0</v>
      </c>
      <c r="D92" s="938">
        <v>0</v>
      </c>
      <c r="E92" s="875">
        <v>97.451999999999998</v>
      </c>
      <c r="F92" s="875">
        <v>97.451999999999998</v>
      </c>
      <c r="G92" s="870">
        <f t="shared" ref="G92:G130" si="25">D92+E92-F92</f>
        <v>0</v>
      </c>
      <c r="H92" s="874">
        <v>0</v>
      </c>
      <c r="I92" s="938">
        <v>219.80046999999999</v>
      </c>
      <c r="J92" s="875">
        <v>71.956680000000006</v>
      </c>
      <c r="K92" s="875">
        <v>291.75715000000002</v>
      </c>
      <c r="L92" s="870">
        <f t="shared" si="22"/>
        <v>0</v>
      </c>
      <c r="M92" s="874">
        <v>315.52190000000002</v>
      </c>
      <c r="N92" s="938">
        <v>291.75715000000002</v>
      </c>
      <c r="O92" s="875">
        <v>23.764749999999999</v>
      </c>
      <c r="P92" s="875">
        <v>0</v>
      </c>
      <c r="Q92" s="870">
        <f t="shared" si="23"/>
        <v>315.52190000000002</v>
      </c>
      <c r="R92" s="939">
        <f t="shared" ref="R92:R130" si="26">SUM(C92,H92,M92)</f>
        <v>315.52190000000002</v>
      </c>
      <c r="S92" s="940" t="s">
        <v>653</v>
      </c>
      <c r="T92" s="426">
        <f t="shared" ref="T92:T130" si="27">SUM(E92,J92,O92)</f>
        <v>193.17343</v>
      </c>
      <c r="U92" s="941">
        <f t="shared" ref="U92:U130" si="28">SUM(G92,L92,Q92)</f>
        <v>315.52190000000002</v>
      </c>
      <c r="V92" s="940" t="s">
        <v>653</v>
      </c>
      <c r="W92" s="942">
        <f t="shared" si="24"/>
        <v>0.61223461826263081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 ht="33.75" x14ac:dyDescent="0.25">
      <c r="A93" s="926" t="s">
        <v>1544</v>
      </c>
      <c r="B93" s="945" t="s">
        <v>1638</v>
      </c>
      <c r="C93" s="874">
        <v>0</v>
      </c>
      <c r="D93" s="938">
        <v>0</v>
      </c>
      <c r="E93" s="875">
        <v>436.40100000000001</v>
      </c>
      <c r="F93" s="875">
        <v>436.40100000000001</v>
      </c>
      <c r="G93" s="870">
        <f>D93+E93-F93</f>
        <v>0</v>
      </c>
      <c r="H93" s="874">
        <v>0</v>
      </c>
      <c r="I93" s="938">
        <v>299.77492000000001</v>
      </c>
      <c r="J93" s="875">
        <v>417.53665000000001</v>
      </c>
      <c r="K93" s="875">
        <v>717.31156999999996</v>
      </c>
      <c r="L93" s="870">
        <f t="shared" si="22"/>
        <v>0</v>
      </c>
      <c r="M93" s="874">
        <v>1015.8917300000001</v>
      </c>
      <c r="N93" s="938">
        <v>717.31156999999996</v>
      </c>
      <c r="O93" s="875">
        <v>755.55074999999999</v>
      </c>
      <c r="P93" s="875">
        <v>1015.8917300000001</v>
      </c>
      <c r="Q93" s="870">
        <f t="shared" si="23"/>
        <v>456.9705899999999</v>
      </c>
      <c r="R93" s="939">
        <f t="shared" si="26"/>
        <v>1015.8917300000001</v>
      </c>
      <c r="S93" s="940" t="s">
        <v>653</v>
      </c>
      <c r="T93" s="426">
        <f t="shared" si="27"/>
        <v>1609.4884000000002</v>
      </c>
      <c r="U93" s="941">
        <f t="shared" si="28"/>
        <v>456.9705899999999</v>
      </c>
      <c r="V93" s="940" t="s">
        <v>653</v>
      </c>
      <c r="W93" s="942">
        <f t="shared" si="24"/>
        <v>1.584310958019119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 x14ac:dyDescent="0.25">
      <c r="A94" s="926" t="s">
        <v>1545</v>
      </c>
      <c r="B94" s="945" t="s">
        <v>1639</v>
      </c>
      <c r="C94" s="874">
        <v>14.481</v>
      </c>
      <c r="D94" s="938">
        <v>0</v>
      </c>
      <c r="E94" s="875">
        <v>0</v>
      </c>
      <c r="F94" s="875">
        <v>0</v>
      </c>
      <c r="G94" s="870">
        <f t="shared" si="25"/>
        <v>0</v>
      </c>
      <c r="H94" s="874">
        <v>0</v>
      </c>
      <c r="I94" s="938">
        <v>0</v>
      </c>
      <c r="J94" s="875">
        <v>0</v>
      </c>
      <c r="K94" s="875">
        <v>0</v>
      </c>
      <c r="L94" s="870">
        <f t="shared" si="22"/>
        <v>0</v>
      </c>
      <c r="M94" s="874">
        <v>0</v>
      </c>
      <c r="N94" s="938">
        <v>0</v>
      </c>
      <c r="O94" s="875">
        <v>0</v>
      </c>
      <c r="P94" s="875">
        <v>0</v>
      </c>
      <c r="Q94" s="870">
        <f t="shared" si="23"/>
        <v>0</v>
      </c>
      <c r="R94" s="939">
        <f t="shared" si="26"/>
        <v>14.481</v>
      </c>
      <c r="S94" s="940" t="s">
        <v>653</v>
      </c>
      <c r="T94" s="426">
        <f t="shared" si="27"/>
        <v>0</v>
      </c>
      <c r="U94" s="941">
        <f t="shared" si="28"/>
        <v>0</v>
      </c>
      <c r="V94" s="940" t="s">
        <v>653</v>
      </c>
      <c r="W94" s="942">
        <f t="shared" si="24"/>
        <v>0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 x14ac:dyDescent="0.25">
      <c r="A95" s="926" t="s">
        <v>1546</v>
      </c>
      <c r="B95" s="945" t="s">
        <v>1640</v>
      </c>
      <c r="C95" s="874">
        <v>43.44</v>
      </c>
      <c r="D95" s="938">
        <v>0</v>
      </c>
      <c r="E95" s="875">
        <v>39.130000000000003</v>
      </c>
      <c r="F95" s="875">
        <v>0</v>
      </c>
      <c r="G95" s="870">
        <f t="shared" si="25"/>
        <v>39.130000000000003</v>
      </c>
      <c r="H95" s="874">
        <v>0</v>
      </c>
      <c r="I95" s="938">
        <v>0</v>
      </c>
      <c r="J95" s="875">
        <v>0</v>
      </c>
      <c r="K95" s="875">
        <v>0</v>
      </c>
      <c r="L95" s="870">
        <f t="shared" si="22"/>
        <v>0</v>
      </c>
      <c r="M95" s="874">
        <v>0</v>
      </c>
      <c r="N95" s="938">
        <v>0</v>
      </c>
      <c r="O95" s="875">
        <v>0</v>
      </c>
      <c r="P95" s="875">
        <v>0</v>
      </c>
      <c r="Q95" s="870">
        <f t="shared" si="23"/>
        <v>0</v>
      </c>
      <c r="R95" s="939">
        <f t="shared" si="26"/>
        <v>43.44</v>
      </c>
      <c r="S95" s="940" t="s">
        <v>653</v>
      </c>
      <c r="T95" s="426">
        <f t="shared" si="27"/>
        <v>39.130000000000003</v>
      </c>
      <c r="U95" s="941">
        <f t="shared" si="28"/>
        <v>39.130000000000003</v>
      </c>
      <c r="V95" s="940" t="s">
        <v>653</v>
      </c>
      <c r="W95" s="942">
        <f t="shared" si="24"/>
        <v>0.90078268876611434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 ht="22.5" x14ac:dyDescent="0.25">
      <c r="A96" s="926" t="s">
        <v>1547</v>
      </c>
      <c r="B96" s="945" t="s">
        <v>1641</v>
      </c>
      <c r="C96" s="874">
        <v>0</v>
      </c>
      <c r="D96" s="938">
        <v>0</v>
      </c>
      <c r="E96" s="875">
        <v>6.7480000000000002</v>
      </c>
      <c r="F96" s="875">
        <v>0</v>
      </c>
      <c r="G96" s="870">
        <f t="shared" si="25"/>
        <v>6.7480000000000002</v>
      </c>
      <c r="H96" s="874">
        <v>0</v>
      </c>
      <c r="I96" s="938">
        <v>0</v>
      </c>
      <c r="J96" s="875">
        <v>0</v>
      </c>
      <c r="K96" s="875">
        <v>0</v>
      </c>
      <c r="L96" s="870">
        <f t="shared" si="22"/>
        <v>0</v>
      </c>
      <c r="M96" s="874">
        <v>0</v>
      </c>
      <c r="N96" s="938">
        <v>0</v>
      </c>
      <c r="O96" s="875">
        <v>0</v>
      </c>
      <c r="P96" s="875">
        <v>0</v>
      </c>
      <c r="Q96" s="870">
        <f t="shared" si="23"/>
        <v>0</v>
      </c>
      <c r="R96" s="939">
        <f t="shared" si="26"/>
        <v>0</v>
      </c>
      <c r="S96" s="940" t="s">
        <v>653</v>
      </c>
      <c r="T96" s="426">
        <f t="shared" si="27"/>
        <v>6.7480000000000002</v>
      </c>
      <c r="U96" s="941">
        <f t="shared" si="28"/>
        <v>6.7480000000000002</v>
      </c>
      <c r="V96" s="940" t="s">
        <v>653</v>
      </c>
      <c r="W96" s="942" t="str">
        <f t="shared" si="24"/>
        <v>0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 ht="22.5" x14ac:dyDescent="0.25">
      <c r="A97" s="926" t="s">
        <v>1548</v>
      </c>
      <c r="B97" s="945" t="s">
        <v>1642</v>
      </c>
      <c r="C97" s="874">
        <v>0</v>
      </c>
      <c r="D97" s="938">
        <v>0</v>
      </c>
      <c r="E97" s="875">
        <v>93.396000000000001</v>
      </c>
      <c r="F97" s="875">
        <v>0</v>
      </c>
      <c r="G97" s="870">
        <f t="shared" si="25"/>
        <v>93.396000000000001</v>
      </c>
      <c r="H97" s="874">
        <v>0</v>
      </c>
      <c r="I97" s="938">
        <v>0</v>
      </c>
      <c r="J97" s="875">
        <v>0</v>
      </c>
      <c r="K97" s="875">
        <v>0</v>
      </c>
      <c r="L97" s="870">
        <f t="shared" si="22"/>
        <v>0</v>
      </c>
      <c r="M97" s="874">
        <v>0</v>
      </c>
      <c r="N97" s="938">
        <v>0</v>
      </c>
      <c r="O97" s="875">
        <v>0</v>
      </c>
      <c r="P97" s="875">
        <v>0</v>
      </c>
      <c r="Q97" s="870">
        <f t="shared" si="23"/>
        <v>0</v>
      </c>
      <c r="R97" s="939">
        <f t="shared" si="26"/>
        <v>0</v>
      </c>
      <c r="S97" s="940" t="s">
        <v>653</v>
      </c>
      <c r="T97" s="426">
        <f t="shared" si="27"/>
        <v>93.396000000000001</v>
      </c>
      <c r="U97" s="941">
        <f t="shared" si="28"/>
        <v>93.396000000000001</v>
      </c>
      <c r="V97" s="940" t="s">
        <v>653</v>
      </c>
      <c r="W97" s="942" t="str">
        <f t="shared" si="24"/>
        <v>0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 ht="22.5" x14ac:dyDescent="0.25">
      <c r="A98" s="926" t="s">
        <v>1549</v>
      </c>
      <c r="B98" s="945" t="s">
        <v>1643</v>
      </c>
      <c r="C98" s="874">
        <v>0</v>
      </c>
      <c r="D98" s="938">
        <v>0</v>
      </c>
      <c r="E98" s="875">
        <v>4.952</v>
      </c>
      <c r="F98" s="875">
        <v>0</v>
      </c>
      <c r="G98" s="870">
        <f t="shared" si="25"/>
        <v>4.952</v>
      </c>
      <c r="H98" s="874">
        <v>0</v>
      </c>
      <c r="I98" s="938">
        <v>0</v>
      </c>
      <c r="J98" s="875">
        <v>0</v>
      </c>
      <c r="K98" s="875">
        <v>0</v>
      </c>
      <c r="L98" s="870">
        <f t="shared" si="22"/>
        <v>0</v>
      </c>
      <c r="M98" s="874">
        <v>0</v>
      </c>
      <c r="N98" s="938">
        <v>0</v>
      </c>
      <c r="O98" s="875">
        <v>0</v>
      </c>
      <c r="P98" s="875">
        <v>0</v>
      </c>
      <c r="Q98" s="870">
        <f t="shared" si="23"/>
        <v>0</v>
      </c>
      <c r="R98" s="939">
        <f t="shared" si="26"/>
        <v>0</v>
      </c>
      <c r="S98" s="940" t="s">
        <v>653</v>
      </c>
      <c r="T98" s="426">
        <f t="shared" si="27"/>
        <v>4.952</v>
      </c>
      <c r="U98" s="941">
        <f t="shared" si="28"/>
        <v>4.952</v>
      </c>
      <c r="V98" s="940" t="s">
        <v>653</v>
      </c>
      <c r="W98" s="942" t="str">
        <f t="shared" si="24"/>
        <v>0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 x14ac:dyDescent="0.25">
      <c r="A99" s="926" t="s">
        <v>1550</v>
      </c>
      <c r="B99" s="945" t="s">
        <v>1644</v>
      </c>
      <c r="C99" s="874">
        <v>0</v>
      </c>
      <c r="D99" s="938">
        <v>0</v>
      </c>
      <c r="E99" s="875">
        <v>0</v>
      </c>
      <c r="F99" s="875">
        <v>0</v>
      </c>
      <c r="G99" s="870">
        <f t="shared" si="25"/>
        <v>0</v>
      </c>
      <c r="H99" s="874">
        <v>0</v>
      </c>
      <c r="I99" s="938">
        <v>0</v>
      </c>
      <c r="J99" s="875">
        <v>0</v>
      </c>
      <c r="K99" s="875">
        <v>0</v>
      </c>
      <c r="L99" s="870">
        <f t="shared" si="22"/>
        <v>0</v>
      </c>
      <c r="M99" s="874">
        <v>0</v>
      </c>
      <c r="N99" s="938">
        <v>0</v>
      </c>
      <c r="O99" s="875">
        <v>0</v>
      </c>
      <c r="P99" s="875">
        <v>0</v>
      </c>
      <c r="Q99" s="870">
        <f t="shared" si="23"/>
        <v>0</v>
      </c>
      <c r="R99" s="939">
        <f t="shared" si="26"/>
        <v>0</v>
      </c>
      <c r="S99" s="940" t="s">
        <v>653</v>
      </c>
      <c r="T99" s="426">
        <f t="shared" si="27"/>
        <v>0</v>
      </c>
      <c r="U99" s="941">
        <f t="shared" si="28"/>
        <v>0</v>
      </c>
      <c r="V99" s="940" t="s">
        <v>653</v>
      </c>
      <c r="W99" s="942" t="str">
        <f t="shared" si="24"/>
        <v>0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 x14ac:dyDescent="0.25">
      <c r="A100" s="926" t="s">
        <v>1551</v>
      </c>
      <c r="B100" s="945" t="s">
        <v>1645</v>
      </c>
      <c r="C100" s="874">
        <v>0</v>
      </c>
      <c r="D100" s="938">
        <v>0</v>
      </c>
      <c r="E100" s="875">
        <v>42.57</v>
      </c>
      <c r="F100" s="875">
        <v>0</v>
      </c>
      <c r="G100" s="870">
        <f t="shared" si="25"/>
        <v>42.57</v>
      </c>
      <c r="H100" s="874">
        <v>0</v>
      </c>
      <c r="I100" s="938">
        <v>0</v>
      </c>
      <c r="J100" s="875">
        <v>0</v>
      </c>
      <c r="K100" s="875">
        <v>0</v>
      </c>
      <c r="L100" s="870">
        <f t="shared" si="22"/>
        <v>0</v>
      </c>
      <c r="M100" s="874">
        <v>0</v>
      </c>
      <c r="N100" s="938">
        <v>0</v>
      </c>
      <c r="O100" s="875">
        <v>0</v>
      </c>
      <c r="P100" s="875">
        <v>0</v>
      </c>
      <c r="Q100" s="870">
        <f t="shared" si="23"/>
        <v>0</v>
      </c>
      <c r="R100" s="939">
        <f t="shared" si="26"/>
        <v>0</v>
      </c>
      <c r="S100" s="940" t="s">
        <v>653</v>
      </c>
      <c r="T100" s="426">
        <f t="shared" si="27"/>
        <v>42.57</v>
      </c>
      <c r="U100" s="941">
        <f t="shared" si="28"/>
        <v>42.57</v>
      </c>
      <c r="V100" s="940" t="s">
        <v>653</v>
      </c>
      <c r="W100" s="942" t="str">
        <f t="shared" si="24"/>
        <v>0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 x14ac:dyDescent="0.25">
      <c r="A101" s="926" t="s">
        <v>1552</v>
      </c>
      <c r="B101" s="945" t="s">
        <v>1646</v>
      </c>
      <c r="C101" s="874">
        <v>0</v>
      </c>
      <c r="D101" s="938">
        <v>0</v>
      </c>
      <c r="E101" s="875">
        <v>38.93</v>
      </c>
      <c r="F101" s="875">
        <v>0</v>
      </c>
      <c r="G101" s="870">
        <f t="shared" si="25"/>
        <v>38.93</v>
      </c>
      <c r="H101" s="874">
        <v>0</v>
      </c>
      <c r="I101" s="938">
        <v>0</v>
      </c>
      <c r="J101" s="875">
        <v>0</v>
      </c>
      <c r="K101" s="875">
        <v>0</v>
      </c>
      <c r="L101" s="870">
        <f t="shared" si="22"/>
        <v>0</v>
      </c>
      <c r="M101" s="874">
        <v>0</v>
      </c>
      <c r="N101" s="938">
        <v>0</v>
      </c>
      <c r="O101" s="875">
        <v>0</v>
      </c>
      <c r="P101" s="875">
        <v>0</v>
      </c>
      <c r="Q101" s="870">
        <f t="shared" si="23"/>
        <v>0</v>
      </c>
      <c r="R101" s="939">
        <f t="shared" si="26"/>
        <v>0</v>
      </c>
      <c r="S101" s="940" t="s">
        <v>653</v>
      </c>
      <c r="T101" s="426">
        <f t="shared" si="27"/>
        <v>38.93</v>
      </c>
      <c r="U101" s="941">
        <f t="shared" si="28"/>
        <v>38.93</v>
      </c>
      <c r="V101" s="940" t="s">
        <v>653</v>
      </c>
      <c r="W101" s="942" t="str">
        <f t="shared" si="24"/>
        <v>0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 ht="22.5" x14ac:dyDescent="0.25">
      <c r="A102" s="926" t="s">
        <v>1553</v>
      </c>
      <c r="B102" s="945" t="s">
        <v>1647</v>
      </c>
      <c r="C102" s="874">
        <v>0</v>
      </c>
      <c r="D102" s="938">
        <v>0</v>
      </c>
      <c r="E102" s="875">
        <v>8.3119999999999994</v>
      </c>
      <c r="F102" s="875">
        <v>0</v>
      </c>
      <c r="G102" s="870">
        <f t="shared" si="25"/>
        <v>8.3119999999999994</v>
      </c>
      <c r="H102" s="874">
        <v>0</v>
      </c>
      <c r="I102" s="938">
        <v>0</v>
      </c>
      <c r="J102" s="875">
        <v>0</v>
      </c>
      <c r="K102" s="875">
        <v>0</v>
      </c>
      <c r="L102" s="870">
        <f t="shared" si="22"/>
        <v>0</v>
      </c>
      <c r="M102" s="874">
        <v>0</v>
      </c>
      <c r="N102" s="938">
        <v>0</v>
      </c>
      <c r="O102" s="875">
        <v>0</v>
      </c>
      <c r="P102" s="875">
        <v>0</v>
      </c>
      <c r="Q102" s="870">
        <f t="shared" si="23"/>
        <v>0</v>
      </c>
      <c r="R102" s="939">
        <f t="shared" si="26"/>
        <v>0</v>
      </c>
      <c r="S102" s="940" t="s">
        <v>653</v>
      </c>
      <c r="T102" s="426">
        <f t="shared" si="27"/>
        <v>8.3119999999999994</v>
      </c>
      <c r="U102" s="941">
        <f t="shared" si="28"/>
        <v>8.3119999999999994</v>
      </c>
      <c r="V102" s="940" t="s">
        <v>653</v>
      </c>
      <c r="W102" s="942" t="str">
        <f t="shared" si="24"/>
        <v>0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 x14ac:dyDescent="0.25">
      <c r="A103" s="926" t="s">
        <v>1554</v>
      </c>
      <c r="B103" s="945" t="s">
        <v>1648</v>
      </c>
      <c r="C103" s="874">
        <v>0</v>
      </c>
      <c r="D103" s="938">
        <v>0</v>
      </c>
      <c r="E103" s="875">
        <v>0.14199999999999999</v>
      </c>
      <c r="F103" s="875">
        <v>0</v>
      </c>
      <c r="G103" s="870">
        <f t="shared" si="25"/>
        <v>0.14199999999999999</v>
      </c>
      <c r="H103" s="874">
        <v>0</v>
      </c>
      <c r="I103" s="938">
        <v>0</v>
      </c>
      <c r="J103" s="875">
        <v>0</v>
      </c>
      <c r="K103" s="875">
        <v>0</v>
      </c>
      <c r="L103" s="870">
        <f t="shared" si="22"/>
        <v>0</v>
      </c>
      <c r="M103" s="874">
        <v>0</v>
      </c>
      <c r="N103" s="938">
        <v>0</v>
      </c>
      <c r="O103" s="875">
        <v>0</v>
      </c>
      <c r="P103" s="875">
        <v>0</v>
      </c>
      <c r="Q103" s="870">
        <f t="shared" si="23"/>
        <v>0</v>
      </c>
      <c r="R103" s="939">
        <f t="shared" si="26"/>
        <v>0</v>
      </c>
      <c r="S103" s="940" t="s">
        <v>653</v>
      </c>
      <c r="T103" s="426">
        <f t="shared" si="27"/>
        <v>0.14199999999999999</v>
      </c>
      <c r="U103" s="941">
        <f t="shared" si="28"/>
        <v>0.14199999999999999</v>
      </c>
      <c r="V103" s="940" t="s">
        <v>653</v>
      </c>
      <c r="W103" s="942" t="str">
        <f t="shared" si="24"/>
        <v>0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 x14ac:dyDescent="0.25">
      <c r="A104" s="926" t="s">
        <v>1555</v>
      </c>
      <c r="B104" s="945" t="s">
        <v>1649</v>
      </c>
      <c r="C104" s="874">
        <v>0</v>
      </c>
      <c r="D104" s="938">
        <v>0</v>
      </c>
      <c r="E104" s="875">
        <v>0.81699999999999995</v>
      </c>
      <c r="F104" s="875">
        <v>0</v>
      </c>
      <c r="G104" s="870">
        <f t="shared" si="25"/>
        <v>0.81699999999999995</v>
      </c>
      <c r="H104" s="874">
        <v>0</v>
      </c>
      <c r="I104" s="938">
        <v>0</v>
      </c>
      <c r="J104" s="875">
        <v>0</v>
      </c>
      <c r="K104" s="875">
        <v>0</v>
      </c>
      <c r="L104" s="870">
        <f t="shared" si="22"/>
        <v>0</v>
      </c>
      <c r="M104" s="874">
        <v>0</v>
      </c>
      <c r="N104" s="938">
        <v>0</v>
      </c>
      <c r="O104" s="875">
        <v>0</v>
      </c>
      <c r="P104" s="875">
        <v>0</v>
      </c>
      <c r="Q104" s="870">
        <f t="shared" si="23"/>
        <v>0</v>
      </c>
      <c r="R104" s="939">
        <f t="shared" si="26"/>
        <v>0</v>
      </c>
      <c r="S104" s="940" t="s">
        <v>653</v>
      </c>
      <c r="T104" s="426">
        <f t="shared" si="27"/>
        <v>0.81699999999999995</v>
      </c>
      <c r="U104" s="941">
        <f t="shared" si="28"/>
        <v>0.81699999999999995</v>
      </c>
      <c r="V104" s="940" t="s">
        <v>653</v>
      </c>
      <c r="W104" s="942" t="str">
        <f t="shared" si="24"/>
        <v>0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 x14ac:dyDescent="0.25">
      <c r="A105" s="926" t="s">
        <v>1556</v>
      </c>
      <c r="B105" s="945" t="s">
        <v>1650</v>
      </c>
      <c r="C105" s="874">
        <v>0</v>
      </c>
      <c r="D105" s="938">
        <v>0</v>
      </c>
      <c r="E105" s="875">
        <v>0.81699999999999995</v>
      </c>
      <c r="F105" s="875">
        <v>0</v>
      </c>
      <c r="G105" s="870">
        <f t="shared" si="25"/>
        <v>0.81699999999999995</v>
      </c>
      <c r="H105" s="874">
        <v>0</v>
      </c>
      <c r="I105" s="938">
        <v>0</v>
      </c>
      <c r="J105" s="875">
        <v>0</v>
      </c>
      <c r="K105" s="875">
        <v>0</v>
      </c>
      <c r="L105" s="870">
        <f t="shared" si="22"/>
        <v>0</v>
      </c>
      <c r="M105" s="874">
        <v>0</v>
      </c>
      <c r="N105" s="938">
        <v>0</v>
      </c>
      <c r="O105" s="875">
        <v>0</v>
      </c>
      <c r="P105" s="875">
        <v>0</v>
      </c>
      <c r="Q105" s="870">
        <f t="shared" si="23"/>
        <v>0</v>
      </c>
      <c r="R105" s="939">
        <f t="shared" si="26"/>
        <v>0</v>
      </c>
      <c r="S105" s="940" t="s">
        <v>653</v>
      </c>
      <c r="T105" s="426">
        <f t="shared" si="27"/>
        <v>0.81699999999999995</v>
      </c>
      <c r="U105" s="941">
        <f t="shared" si="28"/>
        <v>0.81699999999999995</v>
      </c>
      <c r="V105" s="940" t="s">
        <v>653</v>
      </c>
      <c r="W105" s="942" t="str">
        <f t="shared" si="24"/>
        <v>0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 ht="22.5" x14ac:dyDescent="0.25">
      <c r="A106" s="926" t="s">
        <v>1557</v>
      </c>
      <c r="B106" s="945" t="s">
        <v>1651</v>
      </c>
      <c r="C106" s="874">
        <v>0</v>
      </c>
      <c r="D106" s="938">
        <v>0</v>
      </c>
      <c r="E106" s="875">
        <v>25.948</v>
      </c>
      <c r="F106" s="875">
        <v>0</v>
      </c>
      <c r="G106" s="870">
        <f t="shared" si="25"/>
        <v>25.948</v>
      </c>
      <c r="H106" s="874">
        <v>0</v>
      </c>
      <c r="I106" s="938">
        <v>0</v>
      </c>
      <c r="J106" s="875">
        <v>0</v>
      </c>
      <c r="K106" s="875">
        <v>0</v>
      </c>
      <c r="L106" s="870">
        <f t="shared" si="22"/>
        <v>0</v>
      </c>
      <c r="M106" s="874">
        <v>0</v>
      </c>
      <c r="N106" s="938">
        <v>0</v>
      </c>
      <c r="O106" s="875">
        <v>0</v>
      </c>
      <c r="P106" s="875">
        <v>0</v>
      </c>
      <c r="Q106" s="870">
        <f t="shared" si="23"/>
        <v>0</v>
      </c>
      <c r="R106" s="939">
        <f t="shared" si="26"/>
        <v>0</v>
      </c>
      <c r="S106" s="940" t="s">
        <v>653</v>
      </c>
      <c r="T106" s="426">
        <f t="shared" si="27"/>
        <v>25.948</v>
      </c>
      <c r="U106" s="941">
        <f t="shared" si="28"/>
        <v>25.948</v>
      </c>
      <c r="V106" s="940" t="s">
        <v>653</v>
      </c>
      <c r="W106" s="942" t="str">
        <f t="shared" si="24"/>
        <v>0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 ht="33.75" x14ac:dyDescent="0.25">
      <c r="A107" s="926" t="s">
        <v>1558</v>
      </c>
      <c r="B107" s="945" t="s">
        <v>1652</v>
      </c>
      <c r="C107" s="874">
        <v>0</v>
      </c>
      <c r="D107" s="938">
        <v>0</v>
      </c>
      <c r="E107" s="875">
        <v>92.584999999999994</v>
      </c>
      <c r="F107" s="875">
        <v>0</v>
      </c>
      <c r="G107" s="870">
        <f t="shared" si="25"/>
        <v>92.584999999999994</v>
      </c>
      <c r="H107" s="874">
        <v>0</v>
      </c>
      <c r="I107" s="938">
        <v>0</v>
      </c>
      <c r="J107" s="875">
        <v>0</v>
      </c>
      <c r="K107" s="875">
        <v>0</v>
      </c>
      <c r="L107" s="870">
        <f t="shared" si="22"/>
        <v>0</v>
      </c>
      <c r="M107" s="874">
        <v>0</v>
      </c>
      <c r="N107" s="938">
        <v>0</v>
      </c>
      <c r="O107" s="875">
        <v>0</v>
      </c>
      <c r="P107" s="875">
        <v>0</v>
      </c>
      <c r="Q107" s="870">
        <f t="shared" si="23"/>
        <v>0</v>
      </c>
      <c r="R107" s="939">
        <f t="shared" si="26"/>
        <v>0</v>
      </c>
      <c r="S107" s="940" t="s">
        <v>653</v>
      </c>
      <c r="T107" s="426">
        <f t="shared" si="27"/>
        <v>92.584999999999994</v>
      </c>
      <c r="U107" s="941">
        <f t="shared" si="28"/>
        <v>92.584999999999994</v>
      </c>
      <c r="V107" s="940" t="s">
        <v>653</v>
      </c>
      <c r="W107" s="942" t="str">
        <f t="shared" si="24"/>
        <v>0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 ht="22.5" x14ac:dyDescent="0.25">
      <c r="A108" s="926" t="s">
        <v>1559</v>
      </c>
      <c r="B108" s="945" t="s">
        <v>1653</v>
      </c>
      <c r="C108" s="874">
        <v>0</v>
      </c>
      <c r="D108" s="938">
        <v>0</v>
      </c>
      <c r="E108" s="875">
        <v>0.42</v>
      </c>
      <c r="F108" s="875">
        <v>0</v>
      </c>
      <c r="G108" s="870">
        <f t="shared" si="25"/>
        <v>0.42</v>
      </c>
      <c r="H108" s="874">
        <v>0</v>
      </c>
      <c r="I108" s="938">
        <v>0</v>
      </c>
      <c r="J108" s="875">
        <v>0</v>
      </c>
      <c r="K108" s="875">
        <v>0</v>
      </c>
      <c r="L108" s="870">
        <f t="shared" si="22"/>
        <v>0</v>
      </c>
      <c r="M108" s="874">
        <v>0</v>
      </c>
      <c r="N108" s="938">
        <v>0</v>
      </c>
      <c r="O108" s="875">
        <v>0</v>
      </c>
      <c r="P108" s="875">
        <v>0</v>
      </c>
      <c r="Q108" s="870">
        <f t="shared" si="23"/>
        <v>0</v>
      </c>
      <c r="R108" s="939">
        <f t="shared" si="26"/>
        <v>0</v>
      </c>
      <c r="S108" s="940" t="s">
        <v>653</v>
      </c>
      <c r="T108" s="426">
        <f t="shared" si="27"/>
        <v>0.42</v>
      </c>
      <c r="U108" s="941">
        <f t="shared" si="28"/>
        <v>0.42</v>
      </c>
      <c r="V108" s="940" t="s">
        <v>653</v>
      </c>
      <c r="W108" s="942" t="str">
        <f t="shared" si="24"/>
        <v>0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 x14ac:dyDescent="0.25">
      <c r="A109" s="926" t="s">
        <v>1560</v>
      </c>
      <c r="B109" s="945" t="s">
        <v>1654</v>
      </c>
      <c r="C109" s="874">
        <v>0</v>
      </c>
      <c r="D109" s="938">
        <v>0</v>
      </c>
      <c r="E109" s="875">
        <v>27.1</v>
      </c>
      <c r="F109" s="875">
        <v>0</v>
      </c>
      <c r="G109" s="870">
        <f t="shared" si="25"/>
        <v>27.1</v>
      </c>
      <c r="H109" s="874">
        <v>0</v>
      </c>
      <c r="I109" s="938">
        <v>0</v>
      </c>
      <c r="J109" s="875">
        <v>0</v>
      </c>
      <c r="K109" s="875">
        <v>0</v>
      </c>
      <c r="L109" s="870">
        <f t="shared" si="22"/>
        <v>0</v>
      </c>
      <c r="M109" s="874">
        <v>0</v>
      </c>
      <c r="N109" s="938">
        <v>0</v>
      </c>
      <c r="O109" s="875">
        <v>0</v>
      </c>
      <c r="P109" s="875">
        <v>0</v>
      </c>
      <c r="Q109" s="870">
        <f t="shared" si="23"/>
        <v>0</v>
      </c>
      <c r="R109" s="939">
        <f t="shared" si="26"/>
        <v>0</v>
      </c>
      <c r="S109" s="940" t="s">
        <v>653</v>
      </c>
      <c r="T109" s="426">
        <f t="shared" si="27"/>
        <v>27.1</v>
      </c>
      <c r="U109" s="941">
        <f t="shared" si="28"/>
        <v>27.1</v>
      </c>
      <c r="V109" s="940" t="s">
        <v>653</v>
      </c>
      <c r="W109" s="942" t="str">
        <f t="shared" si="24"/>
        <v>0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 x14ac:dyDescent="0.25">
      <c r="A110" s="926" t="s">
        <v>1561</v>
      </c>
      <c r="B110" s="945" t="s">
        <v>1655</v>
      </c>
      <c r="C110" s="874">
        <v>0</v>
      </c>
      <c r="D110" s="938">
        <v>0</v>
      </c>
      <c r="E110" s="875">
        <v>40.9</v>
      </c>
      <c r="F110" s="875">
        <v>0</v>
      </c>
      <c r="G110" s="870">
        <f t="shared" si="25"/>
        <v>40.9</v>
      </c>
      <c r="H110" s="874">
        <v>0</v>
      </c>
      <c r="I110" s="938">
        <v>0</v>
      </c>
      <c r="J110" s="875">
        <v>0</v>
      </c>
      <c r="K110" s="875">
        <v>0</v>
      </c>
      <c r="L110" s="870">
        <f t="shared" si="22"/>
        <v>0</v>
      </c>
      <c r="M110" s="874">
        <v>0</v>
      </c>
      <c r="N110" s="938">
        <v>0</v>
      </c>
      <c r="O110" s="875">
        <v>0</v>
      </c>
      <c r="P110" s="875">
        <v>0</v>
      </c>
      <c r="Q110" s="870">
        <f t="shared" si="23"/>
        <v>0</v>
      </c>
      <c r="R110" s="939">
        <f t="shared" si="26"/>
        <v>0</v>
      </c>
      <c r="S110" s="940" t="s">
        <v>653</v>
      </c>
      <c r="T110" s="426">
        <f t="shared" si="27"/>
        <v>40.9</v>
      </c>
      <c r="U110" s="941">
        <f t="shared" si="28"/>
        <v>40.9</v>
      </c>
      <c r="V110" s="940" t="s">
        <v>653</v>
      </c>
      <c r="W110" s="942" t="str">
        <f t="shared" si="24"/>
        <v>0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 x14ac:dyDescent="0.25">
      <c r="A111" s="926" t="s">
        <v>1562</v>
      </c>
      <c r="B111" s="945" t="s">
        <v>1656</v>
      </c>
      <c r="C111" s="874">
        <v>0</v>
      </c>
      <c r="D111" s="938">
        <v>0</v>
      </c>
      <c r="E111" s="875">
        <v>73.900000000000006</v>
      </c>
      <c r="F111" s="875">
        <v>0</v>
      </c>
      <c r="G111" s="870">
        <f t="shared" si="25"/>
        <v>73.900000000000006</v>
      </c>
      <c r="H111" s="874">
        <v>0</v>
      </c>
      <c r="I111" s="938">
        <v>0</v>
      </c>
      <c r="J111" s="875">
        <v>0</v>
      </c>
      <c r="K111" s="875">
        <v>0</v>
      </c>
      <c r="L111" s="870">
        <f t="shared" si="22"/>
        <v>0</v>
      </c>
      <c r="M111" s="874">
        <v>0</v>
      </c>
      <c r="N111" s="938">
        <v>0</v>
      </c>
      <c r="O111" s="875">
        <v>0</v>
      </c>
      <c r="P111" s="875">
        <v>0</v>
      </c>
      <c r="Q111" s="870">
        <f t="shared" si="23"/>
        <v>0</v>
      </c>
      <c r="R111" s="939">
        <f t="shared" si="26"/>
        <v>0</v>
      </c>
      <c r="S111" s="940" t="s">
        <v>653</v>
      </c>
      <c r="T111" s="426">
        <f t="shared" si="27"/>
        <v>73.900000000000006</v>
      </c>
      <c r="U111" s="941">
        <f t="shared" si="28"/>
        <v>73.900000000000006</v>
      </c>
      <c r="V111" s="940" t="s">
        <v>653</v>
      </c>
      <c r="W111" s="942" t="str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 x14ac:dyDescent="0.25">
      <c r="A112" s="926" t="s">
        <v>1563</v>
      </c>
      <c r="B112" s="945" t="s">
        <v>1657</v>
      </c>
      <c r="C112" s="874">
        <v>0</v>
      </c>
      <c r="D112" s="938">
        <v>0</v>
      </c>
      <c r="E112" s="875">
        <v>39.950000000000003</v>
      </c>
      <c r="F112" s="875">
        <v>0</v>
      </c>
      <c r="G112" s="870">
        <f t="shared" si="25"/>
        <v>39.950000000000003</v>
      </c>
      <c r="H112" s="874">
        <v>0</v>
      </c>
      <c r="I112" s="938">
        <v>0</v>
      </c>
      <c r="J112" s="875">
        <v>0</v>
      </c>
      <c r="K112" s="875">
        <v>0</v>
      </c>
      <c r="L112" s="870">
        <f t="shared" si="22"/>
        <v>0</v>
      </c>
      <c r="M112" s="874">
        <v>0</v>
      </c>
      <c r="N112" s="938">
        <v>0</v>
      </c>
      <c r="O112" s="875">
        <v>0</v>
      </c>
      <c r="P112" s="875">
        <v>0</v>
      </c>
      <c r="Q112" s="870">
        <f t="shared" si="23"/>
        <v>0</v>
      </c>
      <c r="R112" s="939">
        <f t="shared" si="26"/>
        <v>0</v>
      </c>
      <c r="S112" s="940" t="s">
        <v>653</v>
      </c>
      <c r="T112" s="426">
        <f t="shared" si="27"/>
        <v>39.950000000000003</v>
      </c>
      <c r="U112" s="941">
        <f t="shared" si="28"/>
        <v>39.950000000000003</v>
      </c>
      <c r="V112" s="940" t="s">
        <v>653</v>
      </c>
      <c r="W112" s="942" t="str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 x14ac:dyDescent="0.25">
      <c r="A113" s="926" t="s">
        <v>1564</v>
      </c>
      <c r="B113" s="945" t="s">
        <v>1658</v>
      </c>
      <c r="C113" s="874">
        <v>0</v>
      </c>
      <c r="D113" s="938">
        <v>0</v>
      </c>
      <c r="E113" s="875">
        <v>3.61</v>
      </c>
      <c r="F113" s="875">
        <v>0</v>
      </c>
      <c r="G113" s="870">
        <f t="shared" si="25"/>
        <v>3.61</v>
      </c>
      <c r="H113" s="874">
        <v>0</v>
      </c>
      <c r="I113" s="938">
        <v>0</v>
      </c>
      <c r="J113" s="875">
        <v>0</v>
      </c>
      <c r="K113" s="875">
        <v>0</v>
      </c>
      <c r="L113" s="870">
        <f t="shared" si="22"/>
        <v>0</v>
      </c>
      <c r="M113" s="874">
        <v>0</v>
      </c>
      <c r="N113" s="938">
        <v>0</v>
      </c>
      <c r="O113" s="875">
        <v>0</v>
      </c>
      <c r="P113" s="875">
        <v>0</v>
      </c>
      <c r="Q113" s="870">
        <f t="shared" si="23"/>
        <v>0</v>
      </c>
      <c r="R113" s="939">
        <f t="shared" si="26"/>
        <v>0</v>
      </c>
      <c r="S113" s="940" t="s">
        <v>653</v>
      </c>
      <c r="T113" s="426">
        <f t="shared" si="27"/>
        <v>3.61</v>
      </c>
      <c r="U113" s="941">
        <f t="shared" si="28"/>
        <v>3.61</v>
      </c>
      <c r="V113" s="940" t="s">
        <v>653</v>
      </c>
      <c r="W113" s="942" t="str">
        <f t="shared" si="24"/>
        <v>0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 x14ac:dyDescent="0.25">
      <c r="A114" s="926" t="s">
        <v>1565</v>
      </c>
      <c r="B114" s="945" t="s">
        <v>1658</v>
      </c>
      <c r="C114" s="874">
        <v>0</v>
      </c>
      <c r="D114" s="938">
        <v>0</v>
      </c>
      <c r="E114" s="875">
        <v>3.61</v>
      </c>
      <c r="F114" s="875">
        <v>0</v>
      </c>
      <c r="G114" s="870">
        <f t="shared" si="25"/>
        <v>3.61</v>
      </c>
      <c r="H114" s="874">
        <v>0</v>
      </c>
      <c r="I114" s="938">
        <v>0</v>
      </c>
      <c r="J114" s="875">
        <v>0</v>
      </c>
      <c r="K114" s="875">
        <v>0</v>
      </c>
      <c r="L114" s="870">
        <f t="shared" si="22"/>
        <v>0</v>
      </c>
      <c r="M114" s="874">
        <v>0</v>
      </c>
      <c r="N114" s="938">
        <v>0</v>
      </c>
      <c r="O114" s="875">
        <v>0</v>
      </c>
      <c r="P114" s="875">
        <v>0</v>
      </c>
      <c r="Q114" s="870">
        <f t="shared" si="23"/>
        <v>0</v>
      </c>
      <c r="R114" s="939">
        <f t="shared" si="26"/>
        <v>0</v>
      </c>
      <c r="S114" s="940" t="s">
        <v>653</v>
      </c>
      <c r="T114" s="426">
        <f t="shared" si="27"/>
        <v>3.61</v>
      </c>
      <c r="U114" s="941">
        <f t="shared" si="28"/>
        <v>3.61</v>
      </c>
      <c r="V114" s="940" t="s">
        <v>653</v>
      </c>
      <c r="W114" s="942" t="str">
        <f t="shared" si="24"/>
        <v>0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 x14ac:dyDescent="0.25">
      <c r="A115" s="926" t="s">
        <v>1566</v>
      </c>
      <c r="B115" s="945" t="s">
        <v>1659</v>
      </c>
      <c r="C115" s="874">
        <v>0</v>
      </c>
      <c r="D115" s="938">
        <v>0</v>
      </c>
      <c r="E115" s="875">
        <v>0</v>
      </c>
      <c r="F115" s="875">
        <v>0</v>
      </c>
      <c r="G115" s="870">
        <f t="shared" si="25"/>
        <v>0</v>
      </c>
      <c r="H115" s="874">
        <v>14.481</v>
      </c>
      <c r="I115" s="938">
        <v>0</v>
      </c>
      <c r="J115" s="875">
        <v>0</v>
      </c>
      <c r="K115" s="875">
        <v>0</v>
      </c>
      <c r="L115" s="870">
        <f t="shared" si="22"/>
        <v>0</v>
      </c>
      <c r="M115" s="874">
        <v>0</v>
      </c>
      <c r="N115" s="938">
        <v>0</v>
      </c>
      <c r="O115" s="875">
        <v>0</v>
      </c>
      <c r="P115" s="875">
        <v>0</v>
      </c>
      <c r="Q115" s="870">
        <f t="shared" si="23"/>
        <v>0</v>
      </c>
      <c r="R115" s="939">
        <f t="shared" si="26"/>
        <v>14.481</v>
      </c>
      <c r="S115" s="940" t="s">
        <v>653</v>
      </c>
      <c r="T115" s="426">
        <f t="shared" si="27"/>
        <v>0</v>
      </c>
      <c r="U115" s="941">
        <f t="shared" si="28"/>
        <v>0</v>
      </c>
      <c r="V115" s="940" t="s">
        <v>653</v>
      </c>
      <c r="W115" s="942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 x14ac:dyDescent="0.25">
      <c r="A116" s="926" t="s">
        <v>1567</v>
      </c>
      <c r="B116" s="945" t="s">
        <v>1660</v>
      </c>
      <c r="C116" s="874">
        <v>0</v>
      </c>
      <c r="D116" s="938">
        <v>0</v>
      </c>
      <c r="E116" s="875">
        <v>0</v>
      </c>
      <c r="F116" s="875">
        <v>0</v>
      </c>
      <c r="G116" s="870">
        <f t="shared" si="25"/>
        <v>0</v>
      </c>
      <c r="H116" s="874">
        <v>0</v>
      </c>
      <c r="I116" s="938">
        <v>49.5</v>
      </c>
      <c r="J116" s="875">
        <v>0</v>
      </c>
      <c r="K116" s="875">
        <v>0</v>
      </c>
      <c r="L116" s="870">
        <f t="shared" si="22"/>
        <v>49.5</v>
      </c>
      <c r="M116" s="874">
        <v>0</v>
      </c>
      <c r="N116" s="938">
        <v>0</v>
      </c>
      <c r="O116" s="875">
        <v>0</v>
      </c>
      <c r="P116" s="875">
        <v>0</v>
      </c>
      <c r="Q116" s="870">
        <f t="shared" si="23"/>
        <v>0</v>
      </c>
      <c r="R116" s="939">
        <f t="shared" si="26"/>
        <v>0</v>
      </c>
      <c r="S116" s="940" t="s">
        <v>653</v>
      </c>
      <c r="T116" s="426">
        <f t="shared" si="27"/>
        <v>0</v>
      </c>
      <c r="U116" s="941">
        <f t="shared" si="28"/>
        <v>49.5</v>
      </c>
      <c r="V116" s="940" t="s">
        <v>653</v>
      </c>
      <c r="W116" s="942" t="str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 x14ac:dyDescent="0.25">
      <c r="A117" s="926" t="s">
        <v>1568</v>
      </c>
      <c r="B117" s="945" t="s">
        <v>1661</v>
      </c>
      <c r="C117" s="874">
        <v>0</v>
      </c>
      <c r="D117" s="938">
        <v>0</v>
      </c>
      <c r="E117" s="875">
        <v>0</v>
      </c>
      <c r="F117" s="875">
        <v>0</v>
      </c>
      <c r="G117" s="870">
        <f t="shared" si="25"/>
        <v>0</v>
      </c>
      <c r="H117" s="874">
        <v>0</v>
      </c>
      <c r="I117" s="938">
        <v>126.72416</v>
      </c>
      <c r="J117" s="875">
        <v>0</v>
      </c>
      <c r="K117" s="875">
        <v>0</v>
      </c>
      <c r="L117" s="870">
        <f t="shared" si="22"/>
        <v>126.72416</v>
      </c>
      <c r="M117" s="874">
        <v>0</v>
      </c>
      <c r="N117" s="938">
        <v>0</v>
      </c>
      <c r="O117" s="875">
        <v>0</v>
      </c>
      <c r="P117" s="875">
        <v>0</v>
      </c>
      <c r="Q117" s="870">
        <f t="shared" si="23"/>
        <v>0</v>
      </c>
      <c r="R117" s="939">
        <f t="shared" si="26"/>
        <v>0</v>
      </c>
      <c r="S117" s="940" t="s">
        <v>653</v>
      </c>
      <c r="T117" s="426">
        <f t="shared" si="27"/>
        <v>0</v>
      </c>
      <c r="U117" s="941">
        <f t="shared" si="28"/>
        <v>126.72416</v>
      </c>
      <c r="V117" s="940" t="s">
        <v>653</v>
      </c>
      <c r="W117" s="942" t="str">
        <f t="shared" si="24"/>
        <v>0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 x14ac:dyDescent="0.25">
      <c r="A118" s="926" t="s">
        <v>1569</v>
      </c>
      <c r="B118" s="945" t="s">
        <v>1662</v>
      </c>
      <c r="C118" s="874">
        <v>0</v>
      </c>
      <c r="D118" s="938">
        <v>0</v>
      </c>
      <c r="E118" s="875">
        <v>0</v>
      </c>
      <c r="F118" s="875">
        <v>0</v>
      </c>
      <c r="G118" s="870">
        <f t="shared" si="25"/>
        <v>0</v>
      </c>
      <c r="H118" s="874">
        <v>0</v>
      </c>
      <c r="I118" s="938">
        <v>133.53814</v>
      </c>
      <c r="J118" s="875">
        <v>0</v>
      </c>
      <c r="K118" s="875">
        <v>0</v>
      </c>
      <c r="L118" s="870">
        <f t="shared" si="22"/>
        <v>133.53814</v>
      </c>
      <c r="M118" s="874">
        <v>0</v>
      </c>
      <c r="N118" s="938">
        <v>0</v>
      </c>
      <c r="O118" s="875">
        <v>0</v>
      </c>
      <c r="P118" s="875">
        <v>0</v>
      </c>
      <c r="Q118" s="870">
        <f t="shared" si="23"/>
        <v>0</v>
      </c>
      <c r="R118" s="939">
        <f t="shared" si="26"/>
        <v>0</v>
      </c>
      <c r="S118" s="940" t="s">
        <v>653</v>
      </c>
      <c r="T118" s="426">
        <f t="shared" si="27"/>
        <v>0</v>
      </c>
      <c r="U118" s="941">
        <f t="shared" si="28"/>
        <v>133.53814</v>
      </c>
      <c r="V118" s="940" t="s">
        <v>653</v>
      </c>
      <c r="W118" s="942" t="str">
        <f t="shared" si="24"/>
        <v>0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 ht="22.5" x14ac:dyDescent="0.25">
      <c r="A119" s="926" t="s">
        <v>1570</v>
      </c>
      <c r="B119" s="945" t="s">
        <v>1663</v>
      </c>
      <c r="C119" s="874">
        <v>0</v>
      </c>
      <c r="D119" s="938">
        <v>0</v>
      </c>
      <c r="E119" s="875">
        <v>0</v>
      </c>
      <c r="F119" s="875">
        <v>0</v>
      </c>
      <c r="G119" s="870">
        <f t="shared" si="25"/>
        <v>0</v>
      </c>
      <c r="H119" s="874">
        <v>0</v>
      </c>
      <c r="I119" s="938">
        <v>53.588529999999999</v>
      </c>
      <c r="J119" s="875">
        <v>0</v>
      </c>
      <c r="K119" s="875">
        <v>0</v>
      </c>
      <c r="L119" s="870">
        <f t="shared" si="22"/>
        <v>53.588529999999999</v>
      </c>
      <c r="M119" s="874">
        <v>0</v>
      </c>
      <c r="N119" s="938">
        <v>0</v>
      </c>
      <c r="O119" s="875">
        <v>0</v>
      </c>
      <c r="P119" s="875">
        <v>0</v>
      </c>
      <c r="Q119" s="870">
        <f t="shared" si="23"/>
        <v>0</v>
      </c>
      <c r="R119" s="939">
        <f t="shared" si="26"/>
        <v>0</v>
      </c>
      <c r="S119" s="940" t="s">
        <v>653</v>
      </c>
      <c r="T119" s="426">
        <f t="shared" si="27"/>
        <v>0</v>
      </c>
      <c r="U119" s="941">
        <f t="shared" si="28"/>
        <v>53.588529999999999</v>
      </c>
      <c r="V119" s="940" t="s">
        <v>653</v>
      </c>
      <c r="W119" s="942" t="str">
        <f t="shared" si="24"/>
        <v>0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 ht="22.5" x14ac:dyDescent="0.25">
      <c r="A120" s="926" t="s">
        <v>1571</v>
      </c>
      <c r="B120" s="945" t="s">
        <v>1673</v>
      </c>
      <c r="C120" s="874">
        <v>0</v>
      </c>
      <c r="D120" s="938">
        <v>0</v>
      </c>
      <c r="E120" s="875">
        <v>0</v>
      </c>
      <c r="F120" s="875">
        <v>0</v>
      </c>
      <c r="G120" s="870">
        <f t="shared" si="25"/>
        <v>0</v>
      </c>
      <c r="H120" s="874">
        <v>0</v>
      </c>
      <c r="I120" s="938">
        <v>0</v>
      </c>
      <c r="J120" s="875">
        <v>110.84784000000001</v>
      </c>
      <c r="K120" s="875">
        <v>0</v>
      </c>
      <c r="L120" s="870">
        <f t="shared" si="22"/>
        <v>110.84784000000001</v>
      </c>
      <c r="M120" s="874">
        <v>0</v>
      </c>
      <c r="N120" s="938">
        <v>0</v>
      </c>
      <c r="O120" s="875">
        <v>242.63544999999999</v>
      </c>
      <c r="P120" s="875">
        <v>0</v>
      </c>
      <c r="Q120" s="870">
        <f t="shared" si="23"/>
        <v>242.63544999999999</v>
      </c>
      <c r="R120" s="939">
        <f t="shared" si="26"/>
        <v>0</v>
      </c>
      <c r="S120" s="940" t="s">
        <v>653</v>
      </c>
      <c r="T120" s="426">
        <f t="shared" si="27"/>
        <v>353.48329000000001</v>
      </c>
      <c r="U120" s="941">
        <f t="shared" si="28"/>
        <v>353.48329000000001</v>
      </c>
      <c r="V120" s="940" t="s">
        <v>653</v>
      </c>
      <c r="W120" s="942" t="str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 ht="22.5" x14ac:dyDescent="0.25">
      <c r="A121" s="926" t="s">
        <v>1572</v>
      </c>
      <c r="B121" s="945" t="s">
        <v>1664</v>
      </c>
      <c r="C121" s="874">
        <v>0</v>
      </c>
      <c r="D121" s="938">
        <v>0</v>
      </c>
      <c r="E121" s="875">
        <v>0</v>
      </c>
      <c r="F121" s="875">
        <v>0</v>
      </c>
      <c r="G121" s="870">
        <f t="shared" si="25"/>
        <v>0</v>
      </c>
      <c r="H121" s="874">
        <v>0</v>
      </c>
      <c r="I121" s="938">
        <v>0</v>
      </c>
      <c r="J121" s="875">
        <v>45.53792</v>
      </c>
      <c r="K121" s="875">
        <v>45.53792</v>
      </c>
      <c r="L121" s="870">
        <f t="shared" si="22"/>
        <v>0</v>
      </c>
      <c r="M121" s="874">
        <v>511.75869</v>
      </c>
      <c r="N121" s="938">
        <v>45.53792</v>
      </c>
      <c r="O121" s="875">
        <v>466.22077000000002</v>
      </c>
      <c r="P121" s="875">
        <v>511.75869</v>
      </c>
      <c r="Q121" s="870">
        <f t="shared" si="23"/>
        <v>0</v>
      </c>
      <c r="R121" s="939">
        <f t="shared" si="26"/>
        <v>511.75869</v>
      </c>
      <c r="S121" s="940" t="s">
        <v>653</v>
      </c>
      <c r="T121" s="426">
        <f t="shared" si="27"/>
        <v>511.75869</v>
      </c>
      <c r="U121" s="941">
        <f t="shared" si="28"/>
        <v>0</v>
      </c>
      <c r="V121" s="940" t="s">
        <v>653</v>
      </c>
      <c r="W121" s="942">
        <f t="shared" si="24"/>
        <v>1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 x14ac:dyDescent="0.25">
      <c r="A122" s="926" t="s">
        <v>1573</v>
      </c>
      <c r="B122" s="945" t="s">
        <v>1672</v>
      </c>
      <c r="C122" s="874">
        <v>0</v>
      </c>
      <c r="D122" s="938">
        <v>0</v>
      </c>
      <c r="E122" s="875">
        <v>0</v>
      </c>
      <c r="F122" s="875">
        <v>0</v>
      </c>
      <c r="G122" s="870">
        <f t="shared" si="25"/>
        <v>0</v>
      </c>
      <c r="H122" s="874">
        <v>0</v>
      </c>
      <c r="I122" s="938">
        <v>0</v>
      </c>
      <c r="J122" s="875">
        <v>0</v>
      </c>
      <c r="K122" s="875">
        <v>0</v>
      </c>
      <c r="L122" s="870">
        <f t="shared" si="22"/>
        <v>0</v>
      </c>
      <c r="M122" s="874">
        <v>63.334960000000002</v>
      </c>
      <c r="N122" s="938">
        <v>0</v>
      </c>
      <c r="O122" s="875">
        <v>63.334960000000002</v>
      </c>
      <c r="P122" s="875">
        <v>0</v>
      </c>
      <c r="Q122" s="870">
        <f t="shared" si="23"/>
        <v>63.334960000000002</v>
      </c>
      <c r="R122" s="939">
        <f t="shared" si="26"/>
        <v>63.334960000000002</v>
      </c>
      <c r="S122" s="940" t="s">
        <v>653</v>
      </c>
      <c r="T122" s="426">
        <f t="shared" si="27"/>
        <v>63.334960000000002</v>
      </c>
      <c r="U122" s="941">
        <f t="shared" si="28"/>
        <v>63.334960000000002</v>
      </c>
      <c r="V122" s="940" t="s">
        <v>653</v>
      </c>
      <c r="W122" s="942">
        <f t="shared" si="24"/>
        <v>1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 ht="22.5" x14ac:dyDescent="0.25">
      <c r="A123" s="926" t="s">
        <v>1574</v>
      </c>
      <c r="B123" s="945" t="s">
        <v>1674</v>
      </c>
      <c r="C123" s="874">
        <v>0</v>
      </c>
      <c r="D123" s="938">
        <v>0</v>
      </c>
      <c r="E123" s="875">
        <v>0</v>
      </c>
      <c r="F123" s="875">
        <v>0</v>
      </c>
      <c r="G123" s="870">
        <f t="shared" si="25"/>
        <v>0</v>
      </c>
      <c r="H123" s="874">
        <v>0</v>
      </c>
      <c r="I123" s="938">
        <v>0</v>
      </c>
      <c r="J123" s="875">
        <v>0</v>
      </c>
      <c r="K123" s="875">
        <v>0</v>
      </c>
      <c r="L123" s="870">
        <f t="shared" si="22"/>
        <v>0</v>
      </c>
      <c r="M123" s="874">
        <v>37.937600000000003</v>
      </c>
      <c r="N123" s="938">
        <v>0</v>
      </c>
      <c r="O123" s="875">
        <v>37.937600000000003</v>
      </c>
      <c r="P123" s="875">
        <v>0</v>
      </c>
      <c r="Q123" s="870">
        <f t="shared" si="23"/>
        <v>37.937600000000003</v>
      </c>
      <c r="R123" s="939">
        <f t="shared" si="26"/>
        <v>37.937600000000003</v>
      </c>
      <c r="S123" s="940" t="s">
        <v>653</v>
      </c>
      <c r="T123" s="426">
        <f t="shared" si="27"/>
        <v>37.937600000000003</v>
      </c>
      <c r="U123" s="941">
        <f t="shared" si="28"/>
        <v>37.937600000000003</v>
      </c>
      <c r="V123" s="940" t="s">
        <v>653</v>
      </c>
      <c r="W123" s="942">
        <f t="shared" si="24"/>
        <v>1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 x14ac:dyDescent="0.25">
      <c r="A124" s="926" t="s">
        <v>1575</v>
      </c>
      <c r="B124" s="945" t="s">
        <v>1675</v>
      </c>
      <c r="C124" s="874">
        <v>0</v>
      </c>
      <c r="D124" s="938">
        <v>0</v>
      </c>
      <c r="E124" s="875">
        <v>0</v>
      </c>
      <c r="F124" s="875">
        <v>0</v>
      </c>
      <c r="G124" s="870">
        <f t="shared" si="25"/>
        <v>0</v>
      </c>
      <c r="H124" s="874">
        <v>0</v>
      </c>
      <c r="I124" s="938">
        <v>0</v>
      </c>
      <c r="J124" s="875">
        <v>0</v>
      </c>
      <c r="K124" s="875">
        <v>0</v>
      </c>
      <c r="L124" s="870">
        <f t="shared" si="22"/>
        <v>0</v>
      </c>
      <c r="M124" s="874">
        <v>75</v>
      </c>
      <c r="N124" s="938">
        <v>0</v>
      </c>
      <c r="O124" s="875">
        <v>75</v>
      </c>
      <c r="P124" s="875">
        <v>0</v>
      </c>
      <c r="Q124" s="870">
        <f t="shared" si="23"/>
        <v>75</v>
      </c>
      <c r="R124" s="939">
        <f t="shared" si="26"/>
        <v>75</v>
      </c>
      <c r="S124" s="940" t="s">
        <v>653</v>
      </c>
      <c r="T124" s="426">
        <f t="shared" si="27"/>
        <v>75</v>
      </c>
      <c r="U124" s="941">
        <f t="shared" si="28"/>
        <v>75</v>
      </c>
      <c r="V124" s="940" t="s">
        <v>653</v>
      </c>
      <c r="W124" s="942">
        <f t="shared" si="24"/>
        <v>1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 x14ac:dyDescent="0.25">
      <c r="A125" s="926" t="s">
        <v>1576</v>
      </c>
      <c r="B125" s="945" t="s">
        <v>1676</v>
      </c>
      <c r="C125" s="874">
        <v>0</v>
      </c>
      <c r="D125" s="938">
        <v>0</v>
      </c>
      <c r="E125" s="875">
        <v>0</v>
      </c>
      <c r="F125" s="875">
        <v>0</v>
      </c>
      <c r="G125" s="870">
        <f t="shared" si="25"/>
        <v>0</v>
      </c>
      <c r="H125" s="874">
        <v>0</v>
      </c>
      <c r="I125" s="938">
        <v>0</v>
      </c>
      <c r="J125" s="875">
        <v>0</v>
      </c>
      <c r="K125" s="875">
        <v>0</v>
      </c>
      <c r="L125" s="870">
        <f t="shared" si="22"/>
        <v>0</v>
      </c>
      <c r="M125" s="874">
        <v>4.4669100000000004</v>
      </c>
      <c r="N125" s="938">
        <v>0</v>
      </c>
      <c r="O125" s="875">
        <v>4.4669100000000004</v>
      </c>
      <c r="P125" s="875">
        <v>0</v>
      </c>
      <c r="Q125" s="870">
        <f t="shared" si="23"/>
        <v>4.4669100000000004</v>
      </c>
      <c r="R125" s="939">
        <f t="shared" si="26"/>
        <v>4.4669100000000004</v>
      </c>
      <c r="S125" s="940" t="s">
        <v>653</v>
      </c>
      <c r="T125" s="426">
        <f t="shared" si="27"/>
        <v>4.4669100000000004</v>
      </c>
      <c r="U125" s="941">
        <f t="shared" si="28"/>
        <v>4.4669100000000004</v>
      </c>
      <c r="V125" s="940" t="s">
        <v>653</v>
      </c>
      <c r="W125" s="942">
        <f t="shared" si="24"/>
        <v>1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 x14ac:dyDescent="0.25">
      <c r="A126" s="926" t="s">
        <v>1577</v>
      </c>
      <c r="B126" s="945">
        <v>0</v>
      </c>
      <c r="C126" s="874">
        <v>0</v>
      </c>
      <c r="D126" s="938">
        <v>0</v>
      </c>
      <c r="E126" s="875">
        <v>0</v>
      </c>
      <c r="F126" s="875">
        <v>0</v>
      </c>
      <c r="G126" s="870">
        <f t="shared" si="25"/>
        <v>0</v>
      </c>
      <c r="H126" s="874">
        <v>0</v>
      </c>
      <c r="I126" s="938">
        <v>0</v>
      </c>
      <c r="J126" s="875">
        <v>0</v>
      </c>
      <c r="K126" s="875">
        <v>0</v>
      </c>
      <c r="L126" s="870">
        <f t="shared" si="22"/>
        <v>0</v>
      </c>
      <c r="M126" s="874">
        <v>0</v>
      </c>
      <c r="N126" s="938">
        <v>0</v>
      </c>
      <c r="O126" s="875">
        <v>0</v>
      </c>
      <c r="P126" s="875">
        <v>0</v>
      </c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0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 x14ac:dyDescent="0.25">
      <c r="A127" s="926" t="s">
        <v>1578</v>
      </c>
      <c r="B127" s="945">
        <v>0</v>
      </c>
      <c r="C127" s="874">
        <v>0</v>
      </c>
      <c r="D127" s="938">
        <v>0</v>
      </c>
      <c r="E127" s="875">
        <v>0</v>
      </c>
      <c r="F127" s="875">
        <v>0</v>
      </c>
      <c r="G127" s="870">
        <f t="shared" si="25"/>
        <v>0</v>
      </c>
      <c r="H127" s="874">
        <v>0</v>
      </c>
      <c r="I127" s="938">
        <v>0</v>
      </c>
      <c r="J127" s="875">
        <v>0</v>
      </c>
      <c r="K127" s="875">
        <v>0</v>
      </c>
      <c r="L127" s="870">
        <f t="shared" si="22"/>
        <v>0</v>
      </c>
      <c r="M127" s="874">
        <v>0</v>
      </c>
      <c r="N127" s="938">
        <v>0</v>
      </c>
      <c r="O127" s="875">
        <v>0</v>
      </c>
      <c r="P127" s="875">
        <v>0</v>
      </c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 x14ac:dyDescent="0.25">
      <c r="A128" s="926" t="s">
        <v>1579</v>
      </c>
      <c r="B128" s="945">
        <v>0</v>
      </c>
      <c r="C128" s="874">
        <v>0</v>
      </c>
      <c r="D128" s="938">
        <v>0</v>
      </c>
      <c r="E128" s="875">
        <v>0</v>
      </c>
      <c r="F128" s="875">
        <v>0</v>
      </c>
      <c r="G128" s="870">
        <f t="shared" si="25"/>
        <v>0</v>
      </c>
      <c r="H128" s="874">
        <v>0</v>
      </c>
      <c r="I128" s="938">
        <v>0</v>
      </c>
      <c r="J128" s="875">
        <v>0</v>
      </c>
      <c r="K128" s="875">
        <v>0</v>
      </c>
      <c r="L128" s="870">
        <f t="shared" si="22"/>
        <v>0</v>
      </c>
      <c r="M128" s="874">
        <v>0</v>
      </c>
      <c r="N128" s="938">
        <v>0</v>
      </c>
      <c r="O128" s="875">
        <v>0</v>
      </c>
      <c r="P128" s="875">
        <v>0</v>
      </c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 x14ac:dyDescent="0.25">
      <c r="A129" s="926" t="s">
        <v>1580</v>
      </c>
      <c r="B129" s="945">
        <v>0</v>
      </c>
      <c r="C129" s="874">
        <v>0</v>
      </c>
      <c r="D129" s="938">
        <v>0</v>
      </c>
      <c r="E129" s="875">
        <v>0</v>
      </c>
      <c r="F129" s="875">
        <v>0</v>
      </c>
      <c r="G129" s="870">
        <f t="shared" si="25"/>
        <v>0</v>
      </c>
      <c r="H129" s="874">
        <v>0</v>
      </c>
      <c r="I129" s="938">
        <v>0</v>
      </c>
      <c r="J129" s="875">
        <v>0</v>
      </c>
      <c r="K129" s="875">
        <v>0</v>
      </c>
      <c r="L129" s="870">
        <f t="shared" si="22"/>
        <v>0</v>
      </c>
      <c r="M129" s="874">
        <v>0</v>
      </c>
      <c r="N129" s="938">
        <v>0</v>
      </c>
      <c r="O129" s="875">
        <v>0</v>
      </c>
      <c r="P129" s="875">
        <v>0</v>
      </c>
      <c r="Q129" s="870">
        <f t="shared" si="23"/>
        <v>0</v>
      </c>
      <c r="R129" s="939">
        <f t="shared" si="26"/>
        <v>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 t="str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75" thickBot="1" x14ac:dyDescent="0.3">
      <c r="A130" s="948" t="s">
        <v>1581</v>
      </c>
      <c r="B130" s="949">
        <v>0</v>
      </c>
      <c r="C130" s="950">
        <v>0</v>
      </c>
      <c r="D130" s="951">
        <v>0</v>
      </c>
      <c r="E130" s="952">
        <v>0</v>
      </c>
      <c r="F130" s="952">
        <v>0</v>
      </c>
      <c r="G130" s="953">
        <f t="shared" si="25"/>
        <v>0</v>
      </c>
      <c r="H130" s="950">
        <v>0</v>
      </c>
      <c r="I130" s="951">
        <v>0</v>
      </c>
      <c r="J130" s="952">
        <v>0</v>
      </c>
      <c r="K130" s="952">
        <v>0</v>
      </c>
      <c r="L130" s="953">
        <f t="shared" si="22"/>
        <v>0</v>
      </c>
      <c r="M130" s="950">
        <v>0</v>
      </c>
      <c r="N130" s="951">
        <v>0</v>
      </c>
      <c r="O130" s="952">
        <v>0</v>
      </c>
      <c r="P130" s="952">
        <v>0</v>
      </c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 x14ac:dyDescent="0.25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 x14ac:dyDescent="0.25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 x14ac:dyDescent="0.25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 x14ac:dyDescent="0.25">
      <c r="A134" s="965"/>
      <c r="B134" s="753"/>
      <c r="C134" s="965"/>
      <c r="D134" s="670"/>
      <c r="E134" s="670"/>
      <c r="F134" s="670"/>
      <c r="G134" s="965"/>
      <c r="H134" s="212"/>
      <c r="I134" s="1173"/>
      <c r="J134" s="1173"/>
      <c r="K134" s="1173"/>
      <c r="L134" s="1173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 x14ac:dyDescent="0.25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 x14ac:dyDescent="0.25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 x14ac:dyDescent="0.25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BlFWmo+aD94N48PTX/yghMLdBye96t8tX5WMy0h7Tsa5dRtPfMM2tYneuSzsPM0iPU9mZl2gYwwOTuxlCRnDXQ==" saltValue="oXDKN9i9DrPrMYOFFj9LY7v37pSZqhOa/CokfXmwkUw94rF8+94ncQKwQ/myca7oQftxJ2vuAzZS4mu+QXVGjA==" spinCount="100000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8"/>
  <sheetViews>
    <sheetView workbookViewId="0">
      <selection activeCell="E14" sqref="E14"/>
    </sheetView>
  </sheetViews>
  <sheetFormatPr defaultRowHeight="15" x14ac:dyDescent="0.2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90"/>
    </row>
    <row r="2" spans="1:12" s="2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90"/>
    </row>
    <row r="3" spans="1:12" s="2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3"/>
    </row>
    <row r="4" spans="1:12" s="2" customFormat="1" x14ac:dyDescent="0.25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 x14ac:dyDescent="0.25">
      <c r="A5" s="1117" t="s">
        <v>1582</v>
      </c>
      <c r="B5" s="1118"/>
      <c r="C5" s="1118"/>
      <c r="D5" s="1118"/>
      <c r="E5" s="1118"/>
      <c r="F5" s="1118"/>
      <c r="G5" s="1118"/>
      <c r="H5" s="1118"/>
      <c r="I5" s="1118"/>
      <c r="J5" s="1119"/>
    </row>
    <row r="6" spans="1:12" s="2" customFormat="1" x14ac:dyDescent="0.25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 x14ac:dyDescent="0.3">
      <c r="B8" s="1180" t="s">
        <v>1583</v>
      </c>
      <c r="C8" s="1180"/>
      <c r="D8" s="1180"/>
      <c r="E8" s="1180"/>
      <c r="F8" s="1180"/>
      <c r="G8" s="1180"/>
      <c r="H8" s="1180"/>
      <c r="I8" s="1180"/>
      <c r="J8" s="1180"/>
    </row>
    <row r="9" spans="1:12" s="2" customFormat="1" ht="16.5" thickBot="1" x14ac:dyDescent="0.3">
      <c r="A9" s="1123" t="s">
        <v>1584</v>
      </c>
      <c r="B9" s="1186" t="s">
        <v>1585</v>
      </c>
      <c r="C9" s="1187"/>
      <c r="D9" s="1187"/>
      <c r="E9" s="1188"/>
      <c r="F9" s="1189" t="s">
        <v>1586</v>
      </c>
      <c r="G9" s="1190"/>
      <c r="H9" s="1120" t="s">
        <v>177</v>
      </c>
      <c r="I9" s="1127"/>
      <c r="J9" s="1183" t="s">
        <v>1587</v>
      </c>
      <c r="L9" s="967"/>
    </row>
    <row r="10" spans="1:12" s="2" customFormat="1" ht="16.5" thickBot="1" x14ac:dyDescent="0.3">
      <c r="A10" s="1124"/>
      <c r="B10" s="1181" t="s">
        <v>1588</v>
      </c>
      <c r="C10" s="1182"/>
      <c r="D10" s="1181" t="s">
        <v>1589</v>
      </c>
      <c r="E10" s="1182"/>
      <c r="F10" s="1181"/>
      <c r="G10" s="1182"/>
      <c r="H10" s="1122"/>
      <c r="I10" s="1191"/>
      <c r="J10" s="1184"/>
      <c r="L10" s="968"/>
    </row>
    <row r="11" spans="1:12" s="2" customFormat="1" ht="16.5" thickBot="1" x14ac:dyDescent="0.3">
      <c r="A11" s="1125"/>
      <c r="B11" s="966" t="s">
        <v>1590</v>
      </c>
      <c r="C11" s="969" t="s">
        <v>1591</v>
      </c>
      <c r="D11" s="966" t="s">
        <v>1590</v>
      </c>
      <c r="E11" s="969" t="s">
        <v>1591</v>
      </c>
      <c r="F11" s="966" t="s">
        <v>1590</v>
      </c>
      <c r="G11" s="969" t="s">
        <v>1591</v>
      </c>
      <c r="H11" s="966" t="s">
        <v>1590</v>
      </c>
      <c r="I11" s="969" t="s">
        <v>1591</v>
      </c>
      <c r="J11" s="1185"/>
      <c r="L11" s="968"/>
    </row>
    <row r="12" spans="1:12" s="2" customFormat="1" ht="15.75" x14ac:dyDescent="0.25">
      <c r="A12" s="674" t="s">
        <v>1592</v>
      </c>
      <c r="B12" s="970">
        <v>212</v>
      </c>
      <c r="C12" s="970">
        <v>0</v>
      </c>
      <c r="D12" s="970">
        <v>24</v>
      </c>
      <c r="E12" s="970">
        <v>0</v>
      </c>
      <c r="F12" s="970">
        <v>3436</v>
      </c>
      <c r="G12" s="970">
        <v>0</v>
      </c>
      <c r="H12" s="971">
        <v>2603</v>
      </c>
      <c r="I12" s="970">
        <v>0</v>
      </c>
      <c r="J12" s="972">
        <f>SUM(B12:I12)</f>
        <v>6275</v>
      </c>
      <c r="K12" s="973"/>
      <c r="L12" s="968"/>
    </row>
    <row r="13" spans="1:12" s="2" customFormat="1" ht="15.75" x14ac:dyDescent="0.25">
      <c r="A13" s="682" t="s">
        <v>1593</v>
      </c>
      <c r="B13" s="974">
        <v>0</v>
      </c>
      <c r="C13" s="970">
        <v>0</v>
      </c>
      <c r="D13" s="974">
        <v>156</v>
      </c>
      <c r="E13" s="970">
        <v>0</v>
      </c>
      <c r="F13" s="974">
        <v>451</v>
      </c>
      <c r="G13" s="970">
        <v>0</v>
      </c>
      <c r="H13" s="975">
        <v>668</v>
      </c>
      <c r="I13" s="970">
        <v>0</v>
      </c>
      <c r="J13" s="972">
        <f>SUM(B13:I13)</f>
        <v>1275</v>
      </c>
      <c r="K13" s="973"/>
      <c r="L13" s="968"/>
    </row>
    <row r="14" spans="1:12" s="2" customFormat="1" ht="15.75" x14ac:dyDescent="0.25">
      <c r="A14" s="976" t="s">
        <v>1594</v>
      </c>
      <c r="B14" s="977">
        <v>0</v>
      </c>
      <c r="C14" s="978">
        <v>0</v>
      </c>
      <c r="D14" s="977">
        <v>51</v>
      </c>
      <c r="E14" s="978">
        <v>0</v>
      </c>
      <c r="F14" s="977">
        <v>120</v>
      </c>
      <c r="G14" s="978">
        <v>0</v>
      </c>
      <c r="H14" s="979">
        <v>202</v>
      </c>
      <c r="I14" s="978">
        <v>0</v>
      </c>
      <c r="J14" s="980">
        <f>SUM(B14:I14)</f>
        <v>373</v>
      </c>
      <c r="K14" s="973"/>
      <c r="L14" s="968"/>
    </row>
    <row r="15" spans="1:12" s="2" customFormat="1" ht="47.25" x14ac:dyDescent="0.25">
      <c r="A15" s="981" t="s">
        <v>1595</v>
      </c>
      <c r="B15" s="974">
        <v>0</v>
      </c>
      <c r="C15" s="974">
        <v>0</v>
      </c>
      <c r="D15" s="974">
        <v>0</v>
      </c>
      <c r="E15" s="974">
        <v>0</v>
      </c>
      <c r="F15" s="974">
        <v>0</v>
      </c>
      <c r="G15" s="974">
        <v>0</v>
      </c>
      <c r="H15" s="974">
        <v>0</v>
      </c>
      <c r="I15" s="974">
        <v>0</v>
      </c>
      <c r="J15" s="982">
        <f>SUM(B15:I15)</f>
        <v>0</v>
      </c>
      <c r="K15" s="973"/>
      <c r="L15" s="968"/>
    </row>
    <row r="16" spans="1:12" s="2" customFormat="1" ht="16.5" thickBot="1" x14ac:dyDescent="0.3">
      <c r="A16" s="983" t="s">
        <v>1596</v>
      </c>
      <c r="B16" s="984">
        <f>SUM(B12:B14)</f>
        <v>212</v>
      </c>
      <c r="C16" s="984">
        <f t="shared" ref="C16:I16" si="0">SUM(C12:C14)</f>
        <v>0</v>
      </c>
      <c r="D16" s="984">
        <f t="shared" si="0"/>
        <v>231</v>
      </c>
      <c r="E16" s="984">
        <f t="shared" si="0"/>
        <v>0</v>
      </c>
      <c r="F16" s="984">
        <f t="shared" si="0"/>
        <v>4007</v>
      </c>
      <c r="G16" s="984">
        <f t="shared" si="0"/>
        <v>0</v>
      </c>
      <c r="H16" s="984">
        <f t="shared" si="0"/>
        <v>3473</v>
      </c>
      <c r="I16" s="984">
        <f t="shared" si="0"/>
        <v>0</v>
      </c>
      <c r="J16" s="985">
        <f>SUM(J12:J14)</f>
        <v>7923</v>
      </c>
    </row>
    <row r="18" spans="1:1" s="2" customFormat="1" x14ac:dyDescent="0.25">
      <c r="A18" s="600"/>
    </row>
  </sheetData>
  <sheetProtection algorithmName="SHA-512" hashValue="jz7dZNW06JG3MVrlzfwvjpiPnzDipVCj9mgqdRPFY4CryflxVRJQ3XNQZQtbs6d3u/vXKW1A+Keau/5HhbiqgQ==" saltValue="+nec4RzZq+7+zsSyfg9OlIl5uVqFUWQrV7jJIm43TPUs/anGw7cxgk6YREJ/MZtqeOKWyYcsSHwSXPM1xk/YOQ==" spinCount="100000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7"/>
  <sheetViews>
    <sheetView topLeftCell="A22" workbookViewId="0">
      <selection activeCell="D50" sqref="D50:D52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988" t="s">
        <v>0</v>
      </c>
      <c r="B1" s="989"/>
      <c r="C1" s="989"/>
      <c r="D1" s="990"/>
    </row>
    <row r="2" spans="1:6" s="1" customFormat="1" x14ac:dyDescent="0.25">
      <c r="A2" s="988" t="s">
        <v>1</v>
      </c>
      <c r="B2" s="989"/>
      <c r="C2" s="989"/>
      <c r="D2" s="990"/>
    </row>
    <row r="3" spans="1:6" s="1" customFormat="1" x14ac:dyDescent="0.25">
      <c r="A3" s="991"/>
      <c r="B3" s="992"/>
      <c r="C3" s="992"/>
      <c r="D3" s="99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4" t="s">
        <v>156</v>
      </c>
      <c r="B5" s="995"/>
      <c r="C5" s="995"/>
      <c r="D5" s="996"/>
    </row>
    <row r="6" spans="1:6" s="1" customFormat="1" x14ac:dyDescent="0.25">
      <c r="A6" s="998" t="s">
        <v>157</v>
      </c>
      <c r="B6" s="999"/>
      <c r="C6" s="999"/>
      <c r="D6" s="999"/>
    </row>
    <row r="7" spans="1:6" s="1" customFormat="1" x14ac:dyDescent="0.25">
      <c r="A7" s="999"/>
      <c r="B7" s="999"/>
      <c r="C7" s="999"/>
      <c r="D7" s="999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997" t="s">
        <v>158</v>
      </c>
      <c r="B9" s="997"/>
      <c r="C9" s="997"/>
      <c r="D9" s="997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1597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994.745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994.745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994.745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297.70800000000003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0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543.29182200000002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474.66674399999999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230.84726900000001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0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243.81947500000001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68.625078000000002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0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45.383809720079007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38.662415694474461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6.7213940256045532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22.458493221545947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525.39941199999998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513.79480999999998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11.604602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525.39941199999998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426.98566599999998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365.912237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217.28588199999999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0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148.62635499999999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61.073428999999997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61.073428999999997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16.89568331762635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1.2431083139979542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15.652575003628403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Ln/piTqgs0u5TVM9He+Yb/WzPHSdAQLd3uEI33FZOpFS4mR3QonjYfaah9tDttbjKff1vLh217MAN3/T0i46pQ==" saltValue="HWs1oLl3/7pW72k41/Lz+fNN9i41VJN8HA7wJseYi7pcO0wJ7AJy+1feUzPw2C2s1I1M2WI0RkdX8CCVITCIog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6"/>
  <sheetViews>
    <sheetView topLeftCell="A191" zoomScaleNormal="100" workbookViewId="0">
      <selection activeCell="D207" sqref="D207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988" t="s">
        <v>0</v>
      </c>
      <c r="B1" s="989"/>
      <c r="C1" s="989"/>
      <c r="D1" s="990"/>
    </row>
    <row r="2" spans="1:6" s="1" customFormat="1" x14ac:dyDescent="0.25">
      <c r="A2" s="988" t="s">
        <v>1</v>
      </c>
      <c r="B2" s="989"/>
      <c r="C2" s="989"/>
      <c r="D2" s="990"/>
    </row>
    <row r="3" spans="1:6" s="1" customFormat="1" x14ac:dyDescent="0.25">
      <c r="A3" s="991"/>
      <c r="B3" s="992"/>
      <c r="C3" s="992"/>
      <c r="D3" s="99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4" t="s">
        <v>241</v>
      </c>
      <c r="B5" s="995"/>
      <c r="C5" s="995"/>
      <c r="D5" s="996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1000" t="s">
        <v>242</v>
      </c>
      <c r="C8" s="1000"/>
      <c r="D8" s="1000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1597</v>
      </c>
      <c r="F9" s="9"/>
    </row>
    <row r="10" spans="1:6" s="1" customFormat="1" ht="15.75" thickBot="1" x14ac:dyDescent="0.3">
      <c r="A10" s="1002" t="s">
        <v>244</v>
      </c>
      <c r="B10" s="1003"/>
      <c r="C10" s="1003"/>
      <c r="D10" s="1004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5783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1977.5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835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16724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1576.5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703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260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44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0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 x14ac:dyDescent="0.3">
      <c r="A31" s="1002" t="s">
        <v>276</v>
      </c>
      <c r="B31" s="1003"/>
      <c r="C31" s="1003"/>
      <c r="D31" s="1004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897.26900000000001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37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54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90</v>
      </c>
      <c r="E35" s="69"/>
      <c r="F35" s="69"/>
    </row>
    <row r="36" spans="1:6" s="1" customFormat="1" ht="15.75" thickBot="1" x14ac:dyDescent="0.3">
      <c r="A36" s="1002" t="s">
        <v>283</v>
      </c>
      <c r="B36" s="1003"/>
      <c r="C36" s="1003"/>
      <c r="D36" s="1004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897.26900000000001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28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28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85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844.46799999999996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844.46799999999996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52.801000000000002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844.46799999999996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844.46799999999996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8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8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844.46799999999996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0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 x14ac:dyDescent="0.3">
      <c r="A55" s="1002" t="s">
        <v>314</v>
      </c>
      <c r="B55" s="1003"/>
      <c r="C55" s="1003"/>
      <c r="D55" s="1004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994.745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36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37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54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20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138.96799999999999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138.96799999999999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0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3788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7377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4007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3164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206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231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155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0.8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3663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3271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180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212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3887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112</v>
      </c>
      <c r="E79" s="127"/>
      <c r="F79" s="127"/>
    </row>
    <row r="80" spans="1:6" s="1" customFormat="1" ht="15.75" thickBot="1" x14ac:dyDescent="0.3">
      <c r="A80" s="1002" t="s">
        <v>346</v>
      </c>
      <c r="B80" s="1003"/>
      <c r="C80" s="1003"/>
      <c r="D80" s="1004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525.39941199999998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513.79480999999998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11.604602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20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525.39941199999998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56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56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21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126.95399999999999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31.257999999999999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4044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0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3739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1827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141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10</v>
      </c>
      <c r="E97" s="94"/>
      <c r="F97" s="94"/>
    </row>
    <row r="98" spans="1:6" s="1" customFormat="1" ht="15.75" thickBot="1" x14ac:dyDescent="0.3">
      <c r="A98" s="1002" t="s">
        <v>370</v>
      </c>
      <c r="B98" s="1003"/>
      <c r="C98" s="1003"/>
      <c r="D98" s="1004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 x14ac:dyDescent="0.3">
      <c r="A108" s="1002" t="s">
        <v>380</v>
      </c>
      <c r="B108" s="1003"/>
      <c r="C108" s="1003"/>
      <c r="D108" s="1004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388.50760200000002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0.16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4.1219999999999999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11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384.38560200000001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0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0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3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17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 x14ac:dyDescent="0.25">
      <c r="A122" s="155">
        <v>4</v>
      </c>
      <c r="B122" s="1001" t="s">
        <v>398</v>
      </c>
      <c r="C122" s="1001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323.60000000000002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232.36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71.209000000000003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7.9720000000000004</v>
      </c>
      <c r="E127" s="95"/>
      <c r="F127" s="95"/>
    </row>
    <row r="128" spans="1:6" s="1" customFormat="1" x14ac:dyDescent="0.25">
      <c r="A128" s="155">
        <v>5</v>
      </c>
      <c r="B128" s="1001" t="s">
        <v>406</v>
      </c>
      <c r="C128" s="1001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22.864000000000001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25.256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20.402999999999999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3.5249999999999999</v>
      </c>
      <c r="E133" s="95"/>
      <c r="F133" s="95"/>
    </row>
    <row r="134" spans="1:6" s="1" customFormat="1" x14ac:dyDescent="0.25">
      <c r="A134" s="163">
        <v>6</v>
      </c>
      <c r="B134" s="1001" t="s">
        <v>409</v>
      </c>
      <c r="C134" s="1001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1002" t="s">
        <v>415</v>
      </c>
      <c r="B139" s="1003"/>
      <c r="C139" s="1003"/>
      <c r="D139" s="1004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 x14ac:dyDescent="0.25">
      <c r="A143" s="155" t="s">
        <v>364</v>
      </c>
      <c r="B143" s="1001" t="s">
        <v>419</v>
      </c>
      <c r="C143" s="1001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 x14ac:dyDescent="0.25">
      <c r="A147" s="155" t="s">
        <v>169</v>
      </c>
      <c r="B147" s="1001" t="s">
        <v>421</v>
      </c>
      <c r="C147" s="1001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 x14ac:dyDescent="0.3">
      <c r="A151" s="1002" t="s">
        <v>422</v>
      </c>
      <c r="B151" s="1003"/>
      <c r="C151" s="1003"/>
      <c r="D151" s="1004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0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0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0</v>
      </c>
      <c r="E155" s="166"/>
      <c r="F155" s="166"/>
    </row>
    <row r="156" spans="1:6" s="1" customFormat="1" x14ac:dyDescent="0.25">
      <c r="A156" s="173">
        <v>2</v>
      </c>
      <c r="B156" s="1001" t="s">
        <v>428</v>
      </c>
      <c r="C156" s="1001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 x14ac:dyDescent="0.25">
      <c r="A161" s="163">
        <v>3</v>
      </c>
      <c r="B161" s="1001" t="s">
        <v>433</v>
      </c>
      <c r="C161" s="1001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1012" t="s">
        <v>439</v>
      </c>
      <c r="C166" s="1013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1011" t="s">
        <v>445</v>
      </c>
      <c r="C171" s="1011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1001" t="s">
        <v>450</v>
      </c>
      <c r="C176" s="1001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 x14ac:dyDescent="0.25">
      <c r="A182" s="155">
        <v>7</v>
      </c>
      <c r="B182" s="1001" t="s">
        <v>456</v>
      </c>
      <c r="C182" s="1001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1008" t="s">
        <v>466</v>
      </c>
      <c r="B190" s="1009"/>
      <c r="C190" s="1009"/>
      <c r="D190" s="1010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9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6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0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1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2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2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0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0</v>
      </c>
      <c r="E201" s="95"/>
      <c r="F201" s="95"/>
    </row>
    <row r="202" spans="1:6" s="1" customFormat="1" ht="15.75" thickBot="1" x14ac:dyDescent="0.3">
      <c r="A202" s="1005" t="s">
        <v>478</v>
      </c>
      <c r="B202" s="1006"/>
      <c r="C202" s="1006"/>
      <c r="D202" s="1007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51343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22323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21692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15245.3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10843.1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4402.2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5550.6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896.1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FfDesfEWAyk32a+2bFRhctDcA5z01CmtqjgeCDfK3JNddkT9gK9a+iPiGcmJHnRvGKXSPO9cxEXdHEzwVyZ73A==" saltValue="AgI28sFKluAc6hi3ItH8kcND2umAnxRU8uo4w7TlRmyw8l0y7ZD7gMo2jg4Z7KdRHU7R6xoFv5Uzzleipu6QWA==" spinCount="100000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2"/>
  <sheetViews>
    <sheetView topLeftCell="A75" zoomScaleNormal="100" workbookViewId="0">
      <selection activeCell="C144" sqref="C144:C150"/>
    </sheetView>
  </sheetViews>
  <sheetFormatPr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1014" t="s">
        <v>0</v>
      </c>
      <c r="B1" s="1015"/>
      <c r="C1" s="1015"/>
      <c r="D1" s="1016"/>
    </row>
    <row r="2" spans="1:6" s="1" customFormat="1" x14ac:dyDescent="0.25">
      <c r="A2" s="1014" t="s">
        <v>1</v>
      </c>
      <c r="B2" s="1015"/>
      <c r="C2" s="1015"/>
      <c r="D2" s="1016"/>
    </row>
    <row r="3" spans="1:6" s="1" customFormat="1" x14ac:dyDescent="0.25">
      <c r="A3" s="1017"/>
      <c r="B3" s="1018"/>
      <c r="C3" s="1018"/>
      <c r="D3" s="1019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1020" t="s">
        <v>489</v>
      </c>
      <c r="B5" s="1021"/>
      <c r="C5" s="1021"/>
      <c r="D5" s="1022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1023" t="s">
        <v>490</v>
      </c>
      <c r="C8" s="1023"/>
      <c r="D8" s="1023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1597</v>
      </c>
      <c r="D9" s="213" t="s">
        <v>492</v>
      </c>
      <c r="E9" s="215"/>
      <c r="F9" s="216"/>
    </row>
    <row r="10" spans="1:6" s="1" customFormat="1" x14ac:dyDescent="0.25">
      <c r="A10" s="1027" t="s">
        <v>493</v>
      </c>
      <c r="B10" s="1028"/>
      <c r="C10" s="1028"/>
      <c r="D10" s="1029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31143.343010002707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5732.3416022153579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4.8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1572.0005322469999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808.43906000000004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1357.2127456630001</v>
      </c>
      <c r="D16" s="1030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1784.1138900000001</v>
      </c>
      <c r="D17" s="1031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84.942263043032867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31.298169999999999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0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0.36492000000000002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23.123099999999997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7.8101500000000001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7.9729000000000001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7.9729000000000001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45.671193043032879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115.35909947565683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1.0172799999999989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2.7513899999999998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111.59042947565683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5.4740117866683757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5.4740117866683757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0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14178.451211825763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6998.2964334500011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4234.2537625115847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 x14ac:dyDescent="0.3">
      <c r="A55" s="1024" t="s">
        <v>569</v>
      </c>
      <c r="B55" s="1025"/>
      <c r="C55" s="1025"/>
      <c r="D55" s="1026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5732.3416022160009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1036.9675449040001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380.95248855299997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1490.4141015240002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2039.9881318969999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779.3347502470001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430.71406999999999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7.2173300000000005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0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1.7740892800000001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2.9104958110000001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14178.451211825763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6998.2964334500011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4234.2537625115847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-1206.6034218401774</v>
      </c>
      <c r="D85" s="265"/>
      <c r="E85" s="217"/>
    </row>
    <row r="86" spans="1:5" s="1" customFormat="1" ht="15.75" thickBot="1" x14ac:dyDescent="0.3">
      <c r="A86" s="1032" t="s">
        <v>601</v>
      </c>
      <c r="B86" s="1033"/>
      <c r="C86" s="1033"/>
      <c r="D86" s="1034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23167.633000000005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3918.1264799999994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589.16820999999993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331.74584000000004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1157.17184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1356.5777499999999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482.28784000000002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260.02778833333332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2.697894166666666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0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1.0516300000000001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0.12336999999999999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13137.213000161928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4228.0802600000006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3090.8166816782514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-1206.6034218401774</v>
      </c>
      <c r="D117" s="279"/>
      <c r="E117" s="217"/>
    </row>
    <row r="118" spans="1:5" s="1" customFormat="1" ht="15.75" thickBot="1" x14ac:dyDescent="0.3">
      <c r="A118" s="1024" t="s">
        <v>619</v>
      </c>
      <c r="B118" s="1025"/>
      <c r="C118" s="1025"/>
      <c r="D118" s="1026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142.03965230806719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31.459283110761387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23.098258857142856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27.144254913253011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35.682277800000008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8.4932565033537308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3.1298170000000001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3.6492000000000004E-2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2.3123100000000001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0.78101500000000001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0.79728999999999994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0.79728999999999994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4.5661495033537314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14.883609117351535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0.12715999999999986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0.34392374999999997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14.412525367351535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1.2787120062046851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1.2787120062046851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0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YCzE+9Ull6Sa4RuM0UpHFxIizoqoYrLnG5BRG+LG5F1/9VPFyCT0TtVlrJKNo7iVNSG5vH2NiEj82qJlQeB3ew==" saltValue="lKFju/y0H/lp4tA1lvPU/zgjwsI/snmYi/TrT6QWtH4f4pHES+wgx40T9JwM1X2QhulBt//ezgTLZusMP9/OXw==" spinCount="100000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0"/>
  <sheetViews>
    <sheetView topLeftCell="E38" workbookViewId="0">
      <selection activeCell="Q30" sqref="Q30:Q38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90"/>
    </row>
    <row r="2" spans="1:21" s="1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90"/>
    </row>
    <row r="3" spans="1:21" s="1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3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994" t="s">
        <v>644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6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1045" t="s">
        <v>646</v>
      </c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</row>
    <row r="9" spans="1:21" s="1" customFormat="1" x14ac:dyDescent="0.25">
      <c r="A9" s="1047" t="s">
        <v>4</v>
      </c>
      <c r="B9" s="288" t="s">
        <v>647</v>
      </c>
      <c r="C9" s="1050" t="s">
        <v>648</v>
      </c>
      <c r="D9" s="1051"/>
      <c r="E9" s="1051"/>
      <c r="F9" s="1052"/>
      <c r="G9" s="1037" t="s">
        <v>649</v>
      </c>
      <c r="H9" s="1038"/>
      <c r="I9" s="1037" t="s">
        <v>37</v>
      </c>
      <c r="J9" s="1038"/>
      <c r="K9" s="1037" t="s">
        <v>39</v>
      </c>
      <c r="L9" s="1038"/>
      <c r="M9" s="1037" t="s">
        <v>532</v>
      </c>
      <c r="N9" s="1038"/>
      <c r="O9" s="1037" t="s">
        <v>544</v>
      </c>
      <c r="P9" s="1038"/>
      <c r="Q9" s="1043" t="s">
        <v>27</v>
      </c>
      <c r="R9" s="1038"/>
      <c r="S9" s="1035" t="s">
        <v>650</v>
      </c>
      <c r="U9" s="9"/>
    </row>
    <row r="10" spans="1:21" s="1" customFormat="1" ht="24" customHeight="1" x14ac:dyDescent="0.25">
      <c r="A10" s="1048"/>
      <c r="B10" s="289"/>
      <c r="C10" s="1046" t="s">
        <v>651</v>
      </c>
      <c r="D10" s="1046"/>
      <c r="E10" s="1046" t="s">
        <v>31</v>
      </c>
      <c r="F10" s="1046"/>
      <c r="G10" s="1039"/>
      <c r="H10" s="1040"/>
      <c r="I10" s="1039"/>
      <c r="J10" s="1040"/>
      <c r="K10" s="1039"/>
      <c r="L10" s="1040"/>
      <c r="M10" s="1039"/>
      <c r="N10" s="1040"/>
      <c r="O10" s="1041"/>
      <c r="P10" s="1042"/>
      <c r="Q10" s="1044"/>
      <c r="R10" s="1042"/>
      <c r="S10" s="1036"/>
      <c r="U10" s="9"/>
    </row>
    <row r="11" spans="1:21" s="1" customFormat="1" ht="26.25" customHeight="1" thickBot="1" x14ac:dyDescent="0.3">
      <c r="A11" s="1049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6222.7186299999985</v>
      </c>
      <c r="E13" s="303" t="s">
        <v>653</v>
      </c>
      <c r="F13" s="302">
        <f>SUM(F14,F24)</f>
        <v>1367.38256</v>
      </c>
      <c r="G13" s="304" t="s">
        <v>653</v>
      </c>
      <c r="H13" s="302">
        <f>SUM(H14,H24)</f>
        <v>3453.718155662651</v>
      </c>
      <c r="I13" s="305" t="s">
        <v>653</v>
      </c>
      <c r="J13" s="302">
        <f>SUM(J14,J24)</f>
        <v>233.83981999999997</v>
      </c>
      <c r="K13" s="305" t="s">
        <v>653</v>
      </c>
      <c r="L13" s="302">
        <f>SUM(L14,L24)</f>
        <v>827.10982999999999</v>
      </c>
      <c r="M13" s="305" t="s">
        <v>653</v>
      </c>
      <c r="N13" s="302">
        <f>SUM(N14,N24)</f>
        <v>43.850520000000003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4.8</v>
      </c>
      <c r="S13" s="307">
        <f>SUM(D13,F13,H13,J13,L13,N13,P13,R13)</f>
        <v>12153.419515662648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1349.0297499999999</v>
      </c>
      <c r="E14" s="309" t="s">
        <v>653</v>
      </c>
      <c r="F14" s="310">
        <f>SUM(F15:F23)</f>
        <v>808.43905999999993</v>
      </c>
      <c r="G14" s="311" t="s">
        <v>653</v>
      </c>
      <c r="H14" s="310">
        <f>SUM(H18,H19,H22)</f>
        <v>3141.3266356626509</v>
      </c>
      <c r="I14" s="311" t="s">
        <v>653</v>
      </c>
      <c r="J14" s="310">
        <f>SUM(J15:J23)</f>
        <v>40.963859999999997</v>
      </c>
      <c r="K14" s="311" t="s">
        <v>653</v>
      </c>
      <c r="L14" s="312">
        <f>SUM(L15,L16,L17,L18,L19,L20,L21,L22,L23)</f>
        <v>78.76867</v>
      </c>
      <c r="M14" s="311" t="s">
        <v>653</v>
      </c>
      <c r="N14" s="310">
        <f>SUM(N15:N23)</f>
        <v>1.79619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4.8</v>
      </c>
      <c r="S14" s="313">
        <f>SUM(D14,F14,H14,J14,L14,N14,P14,R14)</f>
        <v>5425.1241656626507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2.7513899999999998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2.7513899999999998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998.30730999999992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998.30730999999992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67.946880000000007</v>
      </c>
      <c r="E17" s="321" t="s">
        <v>653</v>
      </c>
      <c r="F17" s="322">
        <v>302.48</v>
      </c>
      <c r="G17" s="323" t="s">
        <v>653</v>
      </c>
      <c r="H17" s="324" t="s">
        <v>653</v>
      </c>
      <c r="I17" s="323" t="s">
        <v>653</v>
      </c>
      <c r="J17" s="325">
        <v>0.36492000000000002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370.79180000000002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46.67051</v>
      </c>
      <c r="E18" s="321" t="s">
        <v>653</v>
      </c>
      <c r="F18" s="322">
        <v>0</v>
      </c>
      <c r="G18" s="323" t="s">
        <v>653</v>
      </c>
      <c r="H18" s="325">
        <v>1357.2127456626506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4.8</v>
      </c>
      <c r="S18" s="320">
        <f>SUM(D18,F18,J18,L18,N18,P18,R18,H18)</f>
        <v>1408.6832556626507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50.189450000000001</v>
      </c>
      <c r="E19" s="321" t="s">
        <v>653</v>
      </c>
      <c r="F19" s="322">
        <v>0</v>
      </c>
      <c r="G19" s="323" t="s">
        <v>653</v>
      </c>
      <c r="H19" s="325">
        <v>1784.1138900000003</v>
      </c>
      <c r="I19" s="323" t="s">
        <v>653</v>
      </c>
      <c r="J19" s="325">
        <v>23.591039999999996</v>
      </c>
      <c r="K19" s="323" t="s">
        <v>653</v>
      </c>
      <c r="L19" s="325">
        <v>75</v>
      </c>
      <c r="M19" s="323" t="s">
        <v>653</v>
      </c>
      <c r="N19" s="319">
        <v>0.87897000000000003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1933.7733500000004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185.91560000000001</v>
      </c>
      <c r="E20" s="321" t="s">
        <v>653</v>
      </c>
      <c r="F20" s="322">
        <v>505.95905999999997</v>
      </c>
      <c r="G20" s="323" t="s">
        <v>653</v>
      </c>
      <c r="H20" s="324" t="s">
        <v>653</v>
      </c>
      <c r="I20" s="323" t="s">
        <v>653</v>
      </c>
      <c r="J20" s="325">
        <v>17.007899999999999</v>
      </c>
      <c r="K20" s="323" t="s">
        <v>653</v>
      </c>
      <c r="L20" s="318">
        <v>0</v>
      </c>
      <c r="M20" s="323" t="s">
        <v>653</v>
      </c>
      <c r="N20" s="319">
        <v>0.91721999999999992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709.79977999999994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1.0172799999999989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1.0172799999999989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4873.6888799999988</v>
      </c>
      <c r="E24" s="341" t="s">
        <v>653</v>
      </c>
      <c r="F24" s="342">
        <f>SUM(F25,F26)</f>
        <v>558.94349999999997</v>
      </c>
      <c r="G24" s="236" t="s">
        <v>653</v>
      </c>
      <c r="H24" s="342">
        <f>SUM(H25,H26)</f>
        <v>312.39152000000001</v>
      </c>
      <c r="I24" s="236" t="s">
        <v>653</v>
      </c>
      <c r="J24" s="342">
        <f>SUM(J25,J26)</f>
        <v>192.87595999999999</v>
      </c>
      <c r="K24" s="236" t="s">
        <v>653</v>
      </c>
      <c r="L24" s="342">
        <f>SUM(L25,L26)</f>
        <v>748.34115999999995</v>
      </c>
      <c r="M24" s="236" t="s">
        <v>653</v>
      </c>
      <c r="N24" s="342">
        <f>SUM(N25,N26)</f>
        <v>42.05433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6728.2953499999994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4472.7468499999986</v>
      </c>
      <c r="E25" s="121" t="s">
        <v>653</v>
      </c>
      <c r="F25" s="344">
        <v>546.31287999999995</v>
      </c>
      <c r="G25" s="15" t="s">
        <v>653</v>
      </c>
      <c r="H25" s="345">
        <v>312.39152000000001</v>
      </c>
      <c r="I25" s="15" t="s">
        <v>653</v>
      </c>
      <c r="J25" s="345">
        <v>191.99082999999999</v>
      </c>
      <c r="K25" s="15" t="s">
        <v>653</v>
      </c>
      <c r="L25" s="345">
        <v>17.2</v>
      </c>
      <c r="M25" s="15" t="s">
        <v>653</v>
      </c>
      <c r="N25" s="346">
        <v>36.039749999999998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5576.6818299999986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400.94202999999999</v>
      </c>
      <c r="E26" s="332" t="s">
        <v>653</v>
      </c>
      <c r="F26" s="349">
        <v>12.63062</v>
      </c>
      <c r="G26" s="350" t="s">
        <v>653</v>
      </c>
      <c r="H26" s="351">
        <v>0</v>
      </c>
      <c r="I26" s="350" t="s">
        <v>653</v>
      </c>
      <c r="J26" s="351">
        <v>0.88512999999999997</v>
      </c>
      <c r="K26" s="350" t="s">
        <v>653</v>
      </c>
      <c r="L26" s="351">
        <v>731.1411599999999</v>
      </c>
      <c r="M26" s="350" t="s">
        <v>653</v>
      </c>
      <c r="N26" s="352">
        <v>6.0145800000000023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1151.6135199999999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99.999999999999986</v>
      </c>
      <c r="D27" s="357">
        <v>313.79608000000002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99.999999999999986</v>
      </c>
      <c r="J27" s="360">
        <v>69.157679999999999</v>
      </c>
      <c r="K27" s="358">
        <f>SUM(K30:K38,K40,K41)</f>
        <v>99.999999999999986</v>
      </c>
      <c r="L27" s="360">
        <v>51.449130000000004</v>
      </c>
      <c r="M27" s="361">
        <f>SUM(M30:M38,M40,M41)</f>
        <v>99.999999999999986</v>
      </c>
      <c r="N27" s="357">
        <v>4.8105599999999997</v>
      </c>
      <c r="O27" s="358">
        <f>SUM(O30:O38,O40,O41)</f>
        <v>99.999999999999986</v>
      </c>
      <c r="P27" s="360">
        <v>0</v>
      </c>
      <c r="Q27" s="358">
        <f>SUM(Q30:Q38,Q40,Q41)</f>
        <v>99.999999999999986</v>
      </c>
      <c r="R27" s="360">
        <v>0</v>
      </c>
      <c r="S27" s="362">
        <f>SUM(D27,F27,J27,L27,N27,P27,R27)</f>
        <v>439.21345000000002</v>
      </c>
    </row>
    <row r="28" spans="1:19" s="1" customFormat="1" ht="30" customHeight="1" thickTop="1" x14ac:dyDescent="0.25">
      <c r="A28" s="1055" t="s">
        <v>671</v>
      </c>
      <c r="B28" s="1056"/>
      <c r="C28" s="1053" t="s">
        <v>1598</v>
      </c>
      <c r="D28" s="1054">
        <v>0</v>
      </c>
      <c r="E28" s="1053" t="s">
        <v>1598</v>
      </c>
      <c r="F28" s="1054">
        <v>0</v>
      </c>
      <c r="G28" s="363" t="s">
        <v>653</v>
      </c>
      <c r="H28" s="363" t="s">
        <v>653</v>
      </c>
      <c r="I28" s="1053" t="s">
        <v>1598</v>
      </c>
      <c r="J28" s="1054">
        <v>0</v>
      </c>
      <c r="K28" s="1053" t="s">
        <v>1598</v>
      </c>
      <c r="L28" s="1054">
        <v>0</v>
      </c>
      <c r="M28" s="1053" t="s">
        <v>1598</v>
      </c>
      <c r="N28" s="1054">
        <v>0</v>
      </c>
      <c r="O28" s="1053" t="s">
        <v>1598</v>
      </c>
      <c r="P28" s="1054">
        <v>0</v>
      </c>
      <c r="Q28" s="1053" t="s">
        <v>1598</v>
      </c>
      <c r="R28" s="1054">
        <v>0</v>
      </c>
      <c r="S28" s="364" t="s">
        <v>653</v>
      </c>
    </row>
    <row r="29" spans="1:19" s="1" customFormat="1" ht="25.5" x14ac:dyDescent="0.25">
      <c r="A29" s="365" t="s">
        <v>300</v>
      </c>
      <c r="B29" s="366" t="s">
        <v>672</v>
      </c>
      <c r="C29" s="367">
        <f t="shared" ref="C29:F29" si="0">SUM(C30:C38)</f>
        <v>63.474687884190764</v>
      </c>
      <c r="D29" s="368">
        <f t="shared" si="0"/>
        <v>199.18108237282559</v>
      </c>
      <c r="E29" s="367">
        <f t="shared" si="0"/>
        <v>63.474687884190764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63.474687884190764</v>
      </c>
      <c r="J29" s="368">
        <f t="shared" si="1"/>
        <v>43.897621527947422</v>
      </c>
      <c r="K29" s="370">
        <f t="shared" si="1"/>
        <v>63.474687884190764</v>
      </c>
      <c r="L29" s="368">
        <f t="shared" si="1"/>
        <v>32.657174686631556</v>
      </c>
      <c r="M29" s="370">
        <f t="shared" si="1"/>
        <v>63.474687884190764</v>
      </c>
      <c r="N29" s="368">
        <f t="shared" si="1"/>
        <v>3.0534879454817272</v>
      </c>
      <c r="O29" s="370">
        <f t="shared" si="1"/>
        <v>63.474687884190764</v>
      </c>
      <c r="P29" s="368">
        <f t="shared" si="1"/>
        <v>0</v>
      </c>
      <c r="Q29" s="370">
        <f t="shared" si="1"/>
        <v>63.474687884190764</v>
      </c>
      <c r="R29" s="368">
        <f t="shared" si="1"/>
        <v>0</v>
      </c>
      <c r="S29" s="371">
        <f>SUM(S30:S38)</f>
        <v>278.78936653288628</v>
      </c>
    </row>
    <row r="30" spans="1:19" s="1" customFormat="1" x14ac:dyDescent="0.25">
      <c r="A30" s="314" t="s">
        <v>302</v>
      </c>
      <c r="B30" s="284" t="s">
        <v>598</v>
      </c>
      <c r="C30" s="372">
        <v>1.3880984578777508E-2</v>
      </c>
      <c r="D30" s="373">
        <f>$D$27*C30/100</f>
        <v>4.3557985473608334E-2</v>
      </c>
      <c r="E30" s="374">
        <v>1.3880984578777508E-2</v>
      </c>
      <c r="F30" s="373">
        <f>$F$27*E30/100</f>
        <v>0</v>
      </c>
      <c r="G30" s="375" t="s">
        <v>653</v>
      </c>
      <c r="H30" s="375" t="s">
        <v>653</v>
      </c>
      <c r="I30" s="376">
        <v>1.3880984578777508E-2</v>
      </c>
      <c r="J30" s="373">
        <f>$J$27*I30/100</f>
        <v>9.5997668958402952E-3</v>
      </c>
      <c r="K30" s="377">
        <v>1.3880984578777508E-2</v>
      </c>
      <c r="L30" s="373">
        <f>$L$27*K30/100</f>
        <v>7.1416458012151926E-3</v>
      </c>
      <c r="M30" s="378">
        <v>1.3880984578777508E-2</v>
      </c>
      <c r="N30" s="373">
        <f>$N$27*M30/100</f>
        <v>6.6775309175283915E-4</v>
      </c>
      <c r="O30" s="378">
        <v>1.3880984578777508E-2</v>
      </c>
      <c r="P30" s="373">
        <f>$P$27*O30/100</f>
        <v>0</v>
      </c>
      <c r="Q30" s="379">
        <v>1.3880984578777508E-2</v>
      </c>
      <c r="R30" s="373">
        <f>$R$27*Q30/100</f>
        <v>0</v>
      </c>
      <c r="S30" s="380">
        <f>SUM(D30,F30,J30,L30,N30,P30,R30)</f>
        <v>6.0967151262416662E-2</v>
      </c>
    </row>
    <row r="31" spans="1:19" s="1" customFormat="1" x14ac:dyDescent="0.25">
      <c r="A31" s="314" t="s">
        <v>306</v>
      </c>
      <c r="B31" s="284" t="s">
        <v>656</v>
      </c>
      <c r="C31" s="372">
        <v>5.22248818486245</v>
      </c>
      <c r="D31" s="373">
        <f t="shared" ref="D31:D38" si="2">$D$27*C31/100</f>
        <v>16.387963202561522</v>
      </c>
      <c r="E31" s="374">
        <v>5.22248818486245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5.22248818486245</v>
      </c>
      <c r="J31" s="373">
        <f t="shared" ref="J31:J41" si="4">$J$27*I31/100</f>
        <v>3.6117516669249818</v>
      </c>
      <c r="K31" s="377">
        <v>5.22248818486245</v>
      </c>
      <c r="L31" s="373">
        <f t="shared" ref="L31:L41" si="5">$L$27*K31/100</f>
        <v>2.686924735464522</v>
      </c>
      <c r="M31" s="378">
        <v>5.22248818486245</v>
      </c>
      <c r="N31" s="373">
        <f t="shared" ref="N31:N38" si="6">$N$27*M31/100</f>
        <v>0.25123092762571908</v>
      </c>
      <c r="O31" s="378">
        <v>5.22248818486245</v>
      </c>
      <c r="P31" s="373">
        <f t="shared" ref="P31:P41" si="7">$P$27*O31/100</f>
        <v>0</v>
      </c>
      <c r="Q31" s="379">
        <v>5.22248818486245</v>
      </c>
      <c r="R31" s="373">
        <f t="shared" ref="R31:R41" si="8">$R$27*Q31/100</f>
        <v>0</v>
      </c>
      <c r="S31" s="380">
        <f t="shared" ref="S31:S38" si="9">SUM(D31,F31,J31,L31,N31,P31,R31)</f>
        <v>22.937870532576746</v>
      </c>
    </row>
    <row r="32" spans="1:19" s="1" customFormat="1" x14ac:dyDescent="0.25">
      <c r="A32" s="314" t="s">
        <v>673</v>
      </c>
      <c r="B32" s="284" t="s">
        <v>606</v>
      </c>
      <c r="C32" s="372">
        <v>2.041551990931366</v>
      </c>
      <c r="D32" s="373">
        <f t="shared" si="2"/>
        <v>6.4063101187045826</v>
      </c>
      <c r="E32" s="374">
        <v>2.041551990931366</v>
      </c>
      <c r="F32" s="373">
        <f t="shared" si="3"/>
        <v>0</v>
      </c>
      <c r="G32" s="375" t="s">
        <v>653</v>
      </c>
      <c r="H32" s="375" t="s">
        <v>653</v>
      </c>
      <c r="I32" s="376">
        <v>2.041551990931366</v>
      </c>
      <c r="J32" s="373">
        <f t="shared" si="4"/>
        <v>1.4118899929219431</v>
      </c>
      <c r="K32" s="377">
        <v>2.041551990931366</v>
      </c>
      <c r="L32" s="373">
        <f t="shared" si="5"/>
        <v>1.0503607378318669</v>
      </c>
      <c r="M32" s="378">
        <v>2.041551990931366</v>
      </c>
      <c r="N32" s="373">
        <f t="shared" si="6"/>
        <v>9.8210083454947916E-2</v>
      </c>
      <c r="O32" s="378">
        <v>2.041551990931366</v>
      </c>
      <c r="P32" s="373">
        <f t="shared" si="7"/>
        <v>0</v>
      </c>
      <c r="Q32" s="379">
        <v>2.041551990931366</v>
      </c>
      <c r="R32" s="373">
        <f t="shared" si="8"/>
        <v>0</v>
      </c>
      <c r="S32" s="380">
        <f t="shared" si="9"/>
        <v>8.9667709329133398</v>
      </c>
    </row>
    <row r="33" spans="1:19" s="1" customFormat="1" x14ac:dyDescent="0.25">
      <c r="A33" s="314" t="s">
        <v>674</v>
      </c>
      <c r="B33" s="284" t="s">
        <v>575</v>
      </c>
      <c r="C33" s="372">
        <v>18.142686183090461</v>
      </c>
      <c r="D33" s="373">
        <f t="shared" si="2"/>
        <v>56.931038049239497</v>
      </c>
      <c r="E33" s="374">
        <v>18.142686183090461</v>
      </c>
      <c r="F33" s="373">
        <f t="shared" si="3"/>
        <v>0</v>
      </c>
      <c r="G33" s="375" t="s">
        <v>653</v>
      </c>
      <c r="H33" s="375" t="s">
        <v>653</v>
      </c>
      <c r="I33" s="376">
        <v>18.142686183090461</v>
      </c>
      <c r="J33" s="373">
        <f t="shared" si="4"/>
        <v>12.547060853905917</v>
      </c>
      <c r="K33" s="377">
        <v>18.142686183090461</v>
      </c>
      <c r="L33" s="373">
        <f t="shared" si="5"/>
        <v>9.3342541998302497</v>
      </c>
      <c r="M33" s="378">
        <v>18.142686183090461</v>
      </c>
      <c r="N33" s="373">
        <f t="shared" si="6"/>
        <v>0.8727648044492764</v>
      </c>
      <c r="O33" s="378">
        <v>18.142686183090461</v>
      </c>
      <c r="P33" s="373">
        <f t="shared" si="7"/>
        <v>0</v>
      </c>
      <c r="Q33" s="379">
        <v>18.142686183090461</v>
      </c>
      <c r="R33" s="373">
        <f t="shared" si="8"/>
        <v>0</v>
      </c>
      <c r="S33" s="380">
        <f t="shared" si="9"/>
        <v>79.685117907424939</v>
      </c>
    </row>
    <row r="34" spans="1:19" s="1" customFormat="1" x14ac:dyDescent="0.25">
      <c r="A34" s="314" t="s">
        <v>675</v>
      </c>
      <c r="B34" s="284" t="s">
        <v>659</v>
      </c>
      <c r="C34" s="372">
        <v>22.990398530347811</v>
      </c>
      <c r="D34" s="373">
        <f t="shared" si="2"/>
        <v>72.142969364609044</v>
      </c>
      <c r="E34" s="374">
        <v>22.990398530347811</v>
      </c>
      <c r="F34" s="373">
        <f t="shared" si="3"/>
        <v>0</v>
      </c>
      <c r="G34" s="375" t="s">
        <v>653</v>
      </c>
      <c r="H34" s="375" t="s">
        <v>653</v>
      </c>
      <c r="I34" s="376">
        <v>22.990398530347811</v>
      </c>
      <c r="J34" s="373">
        <f t="shared" si="4"/>
        <v>15.899626246342642</v>
      </c>
      <c r="K34" s="377">
        <v>22.990398530347811</v>
      </c>
      <c r="L34" s="373">
        <f t="shared" si="5"/>
        <v>11.828360027396736</v>
      </c>
      <c r="M34" s="378">
        <v>22.990398530347811</v>
      </c>
      <c r="N34" s="373">
        <f t="shared" si="6"/>
        <v>1.1059669155414995</v>
      </c>
      <c r="O34" s="378">
        <v>22.990398530347811</v>
      </c>
      <c r="P34" s="373">
        <f t="shared" si="7"/>
        <v>0</v>
      </c>
      <c r="Q34" s="379">
        <v>22.990398530347811</v>
      </c>
      <c r="R34" s="373">
        <f t="shared" si="8"/>
        <v>0</v>
      </c>
      <c r="S34" s="380">
        <f t="shared" si="9"/>
        <v>100.97692255388992</v>
      </c>
    </row>
    <row r="35" spans="1:19" s="1" customFormat="1" x14ac:dyDescent="0.25">
      <c r="A35" s="314" t="s">
        <v>676</v>
      </c>
      <c r="B35" s="284" t="s">
        <v>579</v>
      </c>
      <c r="C35" s="372">
        <v>14.902239428077541</v>
      </c>
      <c r="D35" s="373">
        <f t="shared" si="2"/>
        <v>46.762643157521744</v>
      </c>
      <c r="E35" s="374">
        <v>14.902239428077541</v>
      </c>
      <c r="F35" s="373">
        <f t="shared" si="3"/>
        <v>0</v>
      </c>
      <c r="G35" s="375" t="s">
        <v>653</v>
      </c>
      <c r="H35" s="375" t="s">
        <v>653</v>
      </c>
      <c r="I35" s="376">
        <v>14.902239428077541</v>
      </c>
      <c r="J35" s="373">
        <f t="shared" si="4"/>
        <v>10.306043056503695</v>
      </c>
      <c r="K35" s="377">
        <v>14.902239428077541</v>
      </c>
      <c r="L35" s="373">
        <f t="shared" si="5"/>
        <v>7.6670725362628707</v>
      </c>
      <c r="M35" s="378">
        <v>14.902239428077541</v>
      </c>
      <c r="N35" s="373">
        <f t="shared" si="6"/>
        <v>0.71688116903132693</v>
      </c>
      <c r="O35" s="378">
        <v>14.902239428077541</v>
      </c>
      <c r="P35" s="373">
        <f t="shared" si="7"/>
        <v>0</v>
      </c>
      <c r="Q35" s="379">
        <v>14.902239428077541</v>
      </c>
      <c r="R35" s="373">
        <f t="shared" si="8"/>
        <v>0</v>
      </c>
      <c r="S35" s="380">
        <f t="shared" si="9"/>
        <v>65.452639919319637</v>
      </c>
    </row>
    <row r="36" spans="1:19" s="1" customFormat="1" x14ac:dyDescent="0.25">
      <c r="A36" s="314" t="s">
        <v>677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 x14ac:dyDescent="0.25">
      <c r="A37" s="314" t="s">
        <v>678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 x14ac:dyDescent="0.3">
      <c r="A38" s="330" t="s">
        <v>679</v>
      </c>
      <c r="B38" s="331" t="s">
        <v>596</v>
      </c>
      <c r="C38" s="381">
        <v>0.16144258230235634</v>
      </c>
      <c r="D38" s="382">
        <f t="shared" si="2"/>
        <v>0.50660049471556801</v>
      </c>
      <c r="E38" s="383">
        <v>0.16144258230235634</v>
      </c>
      <c r="F38" s="382">
        <f t="shared" si="3"/>
        <v>0</v>
      </c>
      <c r="G38" s="384" t="s">
        <v>653</v>
      </c>
      <c r="H38" s="384" t="s">
        <v>653</v>
      </c>
      <c r="I38" s="385">
        <v>0.16144258230235634</v>
      </c>
      <c r="J38" s="382">
        <f t="shared" si="4"/>
        <v>0.11164994445240023</v>
      </c>
      <c r="K38" s="386">
        <v>0.16144258230235634</v>
      </c>
      <c r="L38" s="382">
        <f t="shared" si="5"/>
        <v>8.3060804044096312E-2</v>
      </c>
      <c r="M38" s="387">
        <v>0.16144258230235634</v>
      </c>
      <c r="N38" s="382">
        <f t="shared" si="6"/>
        <v>7.7662922872042328E-3</v>
      </c>
      <c r="O38" s="387">
        <v>0.16144258230235634</v>
      </c>
      <c r="P38" s="382">
        <f t="shared" si="7"/>
        <v>0</v>
      </c>
      <c r="Q38" s="388">
        <v>0.16144258230235634</v>
      </c>
      <c r="R38" s="382">
        <f t="shared" si="8"/>
        <v>0</v>
      </c>
      <c r="S38" s="380">
        <f t="shared" si="9"/>
        <v>0.70907753549926877</v>
      </c>
    </row>
    <row r="39" spans="1:19" s="1" customFormat="1" ht="26.25" thickTop="1" x14ac:dyDescent="0.25">
      <c r="A39" s="235" t="s">
        <v>354</v>
      </c>
      <c r="B39" s="340" t="s">
        <v>680</v>
      </c>
      <c r="C39" s="389">
        <f t="shared" ref="C39:E39" si="10">SUM(C40,C41)</f>
        <v>36.525312115809221</v>
      </c>
      <c r="D39" s="390">
        <f t="shared" si="10"/>
        <v>114.6149976271744</v>
      </c>
      <c r="E39" s="389">
        <f t="shared" si="10"/>
        <v>36.525312115809221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36.525312115809221</v>
      </c>
      <c r="J39" s="390">
        <f t="shared" si="11"/>
        <v>25.26005847205257</v>
      </c>
      <c r="K39" s="392">
        <f t="shared" si="11"/>
        <v>36.525312115809221</v>
      </c>
      <c r="L39" s="390">
        <f t="shared" si="11"/>
        <v>18.791955313368437</v>
      </c>
      <c r="M39" s="392">
        <f t="shared" si="11"/>
        <v>36.525312115809221</v>
      </c>
      <c r="N39" s="390">
        <f t="shared" si="11"/>
        <v>1.7570720545182716</v>
      </c>
      <c r="O39" s="392">
        <f t="shared" si="11"/>
        <v>36.525312115809221</v>
      </c>
      <c r="P39" s="390">
        <f t="shared" si="11"/>
        <v>0</v>
      </c>
      <c r="Q39" s="392">
        <f t="shared" si="11"/>
        <v>36.525312115809221</v>
      </c>
      <c r="R39" s="390">
        <f t="shared" si="11"/>
        <v>0</v>
      </c>
      <c r="S39" s="393">
        <f>SUM(S40,S41)</f>
        <v>160.42408346711369</v>
      </c>
    </row>
    <row r="40" spans="1:19" s="1" customFormat="1" x14ac:dyDescent="0.25">
      <c r="A40" s="314" t="s">
        <v>387</v>
      </c>
      <c r="B40" s="284" t="s">
        <v>667</v>
      </c>
      <c r="C40" s="372">
        <v>30.715328975712147</v>
      </c>
      <c r="D40" s="373">
        <f>$D$27*C40/100</f>
        <v>96.383498284888887</v>
      </c>
      <c r="E40" s="374">
        <v>30.715328975712147</v>
      </c>
      <c r="F40" s="373">
        <f>$F$27*E40/100</f>
        <v>0</v>
      </c>
      <c r="G40" s="375" t="s">
        <v>653</v>
      </c>
      <c r="H40" s="375" t="s">
        <v>653</v>
      </c>
      <c r="I40" s="376">
        <v>30.715328975712147</v>
      </c>
      <c r="J40" s="373">
        <f t="shared" si="4"/>
        <v>21.242008923970285</v>
      </c>
      <c r="K40" s="377">
        <v>30.715328975712147</v>
      </c>
      <c r="L40" s="373">
        <f t="shared" si="5"/>
        <v>15.802769534641811</v>
      </c>
      <c r="M40" s="378">
        <v>30.715328975712147</v>
      </c>
      <c r="N40" s="373">
        <f>$N$27*M40/100</f>
        <v>1.4775793295740181</v>
      </c>
      <c r="O40" s="378">
        <v>30.715328975712147</v>
      </c>
      <c r="P40" s="373">
        <f t="shared" si="7"/>
        <v>0</v>
      </c>
      <c r="Q40" s="379">
        <v>30.715328975712147</v>
      </c>
      <c r="R40" s="373">
        <f t="shared" si="8"/>
        <v>0</v>
      </c>
      <c r="S40" s="394">
        <f>SUM(D40,F40,J40,L40,N40,P40,R40)</f>
        <v>134.905856073075</v>
      </c>
    </row>
    <row r="41" spans="1:19" s="1" customFormat="1" ht="15.75" thickBot="1" x14ac:dyDescent="0.3">
      <c r="A41" s="330" t="s">
        <v>681</v>
      </c>
      <c r="B41" s="331" t="s">
        <v>669</v>
      </c>
      <c r="C41" s="381">
        <v>5.8099831400970716</v>
      </c>
      <c r="D41" s="382">
        <f>$D$27*C41/100</f>
        <v>18.23149934228552</v>
      </c>
      <c r="E41" s="383">
        <v>5.8099831400970716</v>
      </c>
      <c r="F41" s="373">
        <f>$F$27*E41/100</f>
        <v>0</v>
      </c>
      <c r="G41" s="384" t="s">
        <v>653</v>
      </c>
      <c r="H41" s="384" t="s">
        <v>653</v>
      </c>
      <c r="I41" s="385">
        <v>5.8099831400970716</v>
      </c>
      <c r="J41" s="373">
        <f t="shared" si="4"/>
        <v>4.0180495480822849</v>
      </c>
      <c r="K41" s="386">
        <v>5.8099831400970716</v>
      </c>
      <c r="L41" s="373">
        <f t="shared" si="5"/>
        <v>2.9891857787266245</v>
      </c>
      <c r="M41" s="387">
        <v>5.8099831400970716</v>
      </c>
      <c r="N41" s="373">
        <f>$N$27*M41/100</f>
        <v>0.2794927249442537</v>
      </c>
      <c r="O41" s="387">
        <v>5.8099831400970716</v>
      </c>
      <c r="P41" s="373">
        <f t="shared" si="7"/>
        <v>0</v>
      </c>
      <c r="Q41" s="388">
        <v>5.8099831400970716</v>
      </c>
      <c r="R41" s="373">
        <f t="shared" si="8"/>
        <v>0</v>
      </c>
      <c r="S41" s="394">
        <f>SUM(D41,F41,J41,L41,N41,P41,R41)</f>
        <v>25.518227394038686</v>
      </c>
    </row>
    <row r="42" spans="1:19" s="1" customFormat="1" ht="31.5" customHeight="1" thickTop="1" thickBot="1" x14ac:dyDescent="0.3">
      <c r="A42" s="395" t="s">
        <v>364</v>
      </c>
      <c r="B42" s="396" t="s">
        <v>682</v>
      </c>
      <c r="C42" s="397">
        <f>SUM(C45:C53,C55,C56)</f>
        <v>100</v>
      </c>
      <c r="D42" s="398">
        <v>100.43963000000001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0.28843000000000002</v>
      </c>
      <c r="K42" s="401">
        <f>SUM(K45:K53,K55,K56)</f>
        <v>100</v>
      </c>
      <c r="L42" s="402">
        <v>31.012520000000002</v>
      </c>
      <c r="M42" s="401">
        <f>SUM(M45:M53,M55,M56)</f>
        <v>99.999999999999986</v>
      </c>
      <c r="N42" s="398">
        <v>6.2644900000000003</v>
      </c>
      <c r="O42" s="401">
        <f>SUM(O45:O53,O55,O56)</f>
        <v>0</v>
      </c>
      <c r="P42" s="402">
        <v>0</v>
      </c>
      <c r="Q42" s="401">
        <f>SUM(Q45:Q53,Q55,Q56)</f>
        <v>100</v>
      </c>
      <c r="R42" s="403">
        <v>0</v>
      </c>
      <c r="S42" s="404">
        <f>SUM(D42,F42,J42,L42,N42,P42,R42)</f>
        <v>138.00507000000002</v>
      </c>
    </row>
    <row r="43" spans="1:19" s="1" customFormat="1" ht="21.75" customHeight="1" thickTop="1" x14ac:dyDescent="0.25">
      <c r="A43" s="1055" t="s">
        <v>683</v>
      </c>
      <c r="B43" s="1056"/>
      <c r="C43" s="1057" t="s">
        <v>684</v>
      </c>
      <c r="D43" s="1058"/>
      <c r="E43" s="1058"/>
      <c r="F43" s="1058"/>
      <c r="G43" s="1058"/>
      <c r="H43" s="1058"/>
      <c r="I43" s="1058"/>
      <c r="J43" s="1058"/>
      <c r="K43" s="1058"/>
      <c r="L43" s="1058"/>
      <c r="M43" s="1058"/>
      <c r="N43" s="1058"/>
      <c r="O43" s="1058"/>
      <c r="P43" s="1058"/>
      <c r="Q43" s="1058"/>
      <c r="R43" s="1058"/>
      <c r="S43" s="1059"/>
    </row>
    <row r="44" spans="1:19" s="1" customFormat="1" ht="25.5" x14ac:dyDescent="0.25">
      <c r="A44" s="365" t="s">
        <v>165</v>
      </c>
      <c r="B44" s="366" t="s">
        <v>685</v>
      </c>
      <c r="C44" s="367">
        <f t="shared" ref="C44:F44" si="12">SUM(C45:C53)</f>
        <v>23.685570997098328</v>
      </c>
      <c r="D44" s="368">
        <f t="shared" si="12"/>
        <v>23.789699872872873</v>
      </c>
      <c r="E44" s="367">
        <f t="shared" si="12"/>
        <v>59.123107435273994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28.007320696688069</v>
      </c>
      <c r="J44" s="368">
        <f t="shared" si="13"/>
        <v>8.0781515085457403E-2</v>
      </c>
      <c r="K44" s="370">
        <f t="shared" si="13"/>
        <v>12.682796460994668</v>
      </c>
      <c r="L44" s="368">
        <f t="shared" si="13"/>
        <v>3.9332547890252645</v>
      </c>
      <c r="M44" s="370">
        <f t="shared" si="13"/>
        <v>9.9662357380512869</v>
      </c>
      <c r="N44" s="368">
        <f t="shared" si="13"/>
        <v>0.62433384118664903</v>
      </c>
      <c r="O44" s="370">
        <f t="shared" si="13"/>
        <v>0</v>
      </c>
      <c r="P44" s="368">
        <f t="shared" si="13"/>
        <v>0</v>
      </c>
      <c r="Q44" s="370">
        <f t="shared" si="13"/>
        <v>100</v>
      </c>
      <c r="R44" s="368">
        <f t="shared" si="13"/>
        <v>0</v>
      </c>
      <c r="S44" s="371">
        <f>SUM(S45:S53)</f>
        <v>28.428070018170246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6.663793689161352E-4</v>
      </c>
      <c r="D45" s="407">
        <f>$D$42*C45/100</f>
        <v>6.6930897253570125E-4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3.168266040426174E-3</v>
      </c>
      <c r="J45" s="407">
        <f>$J$42*I45/100</f>
        <v>9.138229740401214E-6</v>
      </c>
      <c r="K45" s="408">
        <f t="shared" ref="K45:K53" si="17">IF($L$13+$L$27=0,0,(L15+L30)/($L$13+$L$27)*100)</f>
        <v>0.31398366773258052</v>
      </c>
      <c r="L45" s="407">
        <f>$L$42*K45/100</f>
        <v>9.7374247752300094E-2</v>
      </c>
      <c r="M45" s="408">
        <f t="shared" ref="M45:M53" si="18">IF($N$13+$N$27=0,0,(N15+N30)/($N$13+$N$27)*100)</f>
        <v>1.3722529211288347E-3</v>
      </c>
      <c r="N45" s="407">
        <f>$N$42*M45/100</f>
        <v>8.5964647018823737E-5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9.8138659601595013E-2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15.523491007374504</v>
      </c>
      <c r="D46" s="407">
        <f t="shared" ref="D46:D56" si="21">$D$42*C46/100</f>
        <v>15.591736930890226</v>
      </c>
      <c r="E46" s="406">
        <f t="shared" si="15"/>
        <v>0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1.1920070848521793</v>
      </c>
      <c r="J46" s="407">
        <f t="shared" ref="J46:J56" si="23">$J$42*I46/100</f>
        <v>3.4381060348391414E-3</v>
      </c>
      <c r="K46" s="408">
        <f t="shared" si="17"/>
        <v>0.30583317202348287</v>
      </c>
      <c r="L46" s="407">
        <f t="shared" ref="L46:L56" si="24">$L$42*K46/100</f>
        <v>9.4846573640417042E-2</v>
      </c>
      <c r="M46" s="408">
        <f t="shared" si="18"/>
        <v>0.516287200419142</v>
      </c>
      <c r="N46" s="407">
        <f t="shared" ref="N46:N56" si="25">$N$42*M46/100</f>
        <v>3.2342760041537112E-2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15.72236437060702</v>
      </c>
    </row>
    <row r="47" spans="1:19" s="1" customFormat="1" x14ac:dyDescent="0.25">
      <c r="A47" s="314" t="s">
        <v>686</v>
      </c>
      <c r="B47" s="284" t="s">
        <v>606</v>
      </c>
      <c r="C47" s="406">
        <f t="shared" si="14"/>
        <v>1.1375051295295655</v>
      </c>
      <c r="D47" s="407">
        <f t="shared" si="21"/>
        <v>1.1425059433305165</v>
      </c>
      <c r="E47" s="406">
        <f t="shared" si="15"/>
        <v>22.121095357542078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0.58641077663081154</v>
      </c>
      <c r="J47" s="407">
        <f t="shared" si="23"/>
        <v>1.6913846030362498E-3</v>
      </c>
      <c r="K47" s="408">
        <f t="shared" si="17"/>
        <v>0.11955495142088891</v>
      </c>
      <c r="L47" s="407">
        <f t="shared" si="24"/>
        <v>3.7077003220393465E-2</v>
      </c>
      <c r="M47" s="408">
        <f t="shared" si="18"/>
        <v>0.20182470971656999</v>
      </c>
      <c r="N47" s="407">
        <f t="shared" si="25"/>
        <v>1.2643288757723557E-2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1.1939176199116697</v>
      </c>
    </row>
    <row r="48" spans="1:19" s="1" customFormat="1" x14ac:dyDescent="0.25">
      <c r="A48" s="314" t="s">
        <v>687</v>
      </c>
      <c r="B48" s="284" t="s">
        <v>575</v>
      </c>
      <c r="C48" s="406">
        <f t="shared" si="14"/>
        <v>1.5849661883379977</v>
      </c>
      <c r="D48" s="407">
        <f t="shared" si="21"/>
        <v>1.5919341751917881</v>
      </c>
      <c r="E48" s="406">
        <f t="shared" si="15"/>
        <v>0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4.1409783426945497</v>
      </c>
      <c r="J48" s="407">
        <f t="shared" si="23"/>
        <v>1.194382383383389E-2</v>
      </c>
      <c r="K48" s="408">
        <f t="shared" si="17"/>
        <v>1.0624505155385644</v>
      </c>
      <c r="L48" s="407">
        <f t="shared" si="24"/>
        <v>0.32949267862150045</v>
      </c>
      <c r="M48" s="408">
        <f t="shared" si="18"/>
        <v>1.7935582285663949</v>
      </c>
      <c r="N48" s="407">
        <f t="shared" si="25"/>
        <v>0.11235727587271896</v>
      </c>
      <c r="O48" s="408">
        <f t="shared" si="19"/>
        <v>0</v>
      </c>
      <c r="P48" s="407">
        <f t="shared" si="26"/>
        <v>0</v>
      </c>
      <c r="Q48" s="408">
        <f t="shared" si="20"/>
        <v>100</v>
      </c>
      <c r="R48" s="407">
        <f t="shared" si="27"/>
        <v>0</v>
      </c>
      <c r="S48" s="409">
        <f t="shared" si="28"/>
        <v>2.0457279535198416</v>
      </c>
    </row>
    <row r="49" spans="1:19" s="1" customFormat="1" x14ac:dyDescent="0.25">
      <c r="A49" s="314" t="s">
        <v>688</v>
      </c>
      <c r="B49" s="284" t="s">
        <v>659</v>
      </c>
      <c r="C49" s="406">
        <f t="shared" si="14"/>
        <v>1.8715236604219174</v>
      </c>
      <c r="D49" s="407">
        <f t="shared" si="21"/>
        <v>1.8797514398902306</v>
      </c>
      <c r="E49" s="406">
        <f t="shared" si="15"/>
        <v>0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13.033330719343441</v>
      </c>
      <c r="J49" s="407">
        <f t="shared" si="23"/>
        <v>3.7592035793802291E-2</v>
      </c>
      <c r="K49" s="408">
        <f t="shared" si="17"/>
        <v>9.8830430262069999</v>
      </c>
      <c r="L49" s="407">
        <f t="shared" si="24"/>
        <v>3.0649806951110516</v>
      </c>
      <c r="M49" s="408">
        <f t="shared" si="18"/>
        <v>4.079105756677615</v>
      </c>
      <c r="N49" s="407">
        <f t="shared" si="25"/>
        <v>0.25553517221649352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5.2378593430115785</v>
      </c>
    </row>
    <row r="50" spans="1:19" s="1" customFormat="1" x14ac:dyDescent="0.25">
      <c r="A50" s="314" t="s">
        <v>689</v>
      </c>
      <c r="B50" s="284" t="s">
        <v>579</v>
      </c>
      <c r="C50" s="406">
        <f t="shared" si="14"/>
        <v>3.5596683168410066</v>
      </c>
      <c r="D50" s="407">
        <f t="shared" si="21"/>
        <v>3.5753176866623351</v>
      </c>
      <c r="E50" s="406">
        <f t="shared" si="15"/>
        <v>37.002012077731919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9.0145770366104347</v>
      </c>
      <c r="J50" s="407">
        <f t="shared" si="23"/>
        <v>2.600074454669548E-2</v>
      </c>
      <c r="K50" s="408">
        <f t="shared" si="17"/>
        <v>0.87268730789142146</v>
      </c>
      <c r="L50" s="407">
        <f t="shared" si="24"/>
        <v>0.27064232589728865</v>
      </c>
      <c r="M50" s="408">
        <f t="shared" si="18"/>
        <v>3.3581276227969594</v>
      </c>
      <c r="N50" s="407">
        <f t="shared" si="25"/>
        <v>0.21036956911735327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4.0823303262236728</v>
      </c>
    </row>
    <row r="51" spans="1:19" s="1" customFormat="1" x14ac:dyDescent="0.25">
      <c r="A51" s="314" t="s">
        <v>690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 x14ac:dyDescent="0.25">
      <c r="A52" s="314" t="s">
        <v>691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 x14ac:dyDescent="0.3">
      <c r="A53" s="330" t="s">
        <v>692</v>
      </c>
      <c r="B53" s="331" t="s">
        <v>596</v>
      </c>
      <c r="C53" s="410">
        <f t="shared" si="14"/>
        <v>7.7503152244197751E-3</v>
      </c>
      <c r="D53" s="382">
        <f t="shared" si="21"/>
        <v>7.7843879352408928E-3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3.6848470516225459E-2</v>
      </c>
      <c r="J53" s="382">
        <f t="shared" si="23"/>
        <v>1.0628204350994911E-4</v>
      </c>
      <c r="K53" s="411">
        <f t="shared" si="17"/>
        <v>0.12524382018073041</v>
      </c>
      <c r="L53" s="382">
        <f t="shared" si="24"/>
        <v>3.8841264782313062E-2</v>
      </c>
      <c r="M53" s="411">
        <f t="shared" si="18"/>
        <v>1.5959966953475409E-2</v>
      </c>
      <c r="N53" s="382">
        <f t="shared" si="25"/>
        <v>9.9981053380377165E-4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4.7731745294867671E-2</v>
      </c>
    </row>
    <row r="54" spans="1:19" s="1" customFormat="1" ht="26.25" thickTop="1" x14ac:dyDescent="0.25">
      <c r="A54" s="235" t="s">
        <v>329</v>
      </c>
      <c r="B54" s="340" t="s">
        <v>693</v>
      </c>
      <c r="C54" s="412">
        <f t="shared" ref="C54:F54" si="29">SUM(C55,C56)</f>
        <v>76.314429002901676</v>
      </c>
      <c r="D54" s="407">
        <f t="shared" si="29"/>
        <v>76.649930127127135</v>
      </c>
      <c r="E54" s="412">
        <f t="shared" si="29"/>
        <v>40.876892564725992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71.992679303311931</v>
      </c>
      <c r="J54" s="407">
        <f t="shared" si="30"/>
        <v>0.2076484849145426</v>
      </c>
      <c r="K54" s="392">
        <f t="shared" si="30"/>
        <v>87.317203539005334</v>
      </c>
      <c r="L54" s="407">
        <f t="shared" si="30"/>
        <v>27.079265210974736</v>
      </c>
      <c r="M54" s="392">
        <f t="shared" si="30"/>
        <v>90.033764261948704</v>
      </c>
      <c r="N54" s="407">
        <f t="shared" si="30"/>
        <v>5.6401561588133511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109.57699998182976</v>
      </c>
    </row>
    <row r="55" spans="1:19" s="1" customFormat="1" x14ac:dyDescent="0.25">
      <c r="A55" s="314" t="s">
        <v>694</v>
      </c>
      <c r="B55" s="284" t="s">
        <v>667</v>
      </c>
      <c r="C55" s="406">
        <f>IF($D$13+$D$27=0,0,(D25+D40)/($D$13+$D$27)*100)</f>
        <v>69.901630318290657</v>
      </c>
      <c r="D55" s="407">
        <f t="shared" si="21"/>
        <v>70.208938855658957</v>
      </c>
      <c r="E55" s="406">
        <f>IF($F$13+$F$27=0,0,(F25+F40)/($F$13+$F$27)*100)</f>
        <v>39.953184718108439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70.374454879650912</v>
      </c>
      <c r="J55" s="407">
        <f t="shared" si="23"/>
        <v>0.20298104020937713</v>
      </c>
      <c r="K55" s="408">
        <f>IF($L$13+$L$27=0,0,(L25+L40)/($L$13+$L$27)*100)</f>
        <v>3.7564661038391565</v>
      </c>
      <c r="L55" s="407">
        <f t="shared" si="24"/>
        <v>1.1649748017463393</v>
      </c>
      <c r="M55" s="408">
        <f>IF($N$13+$N$27=0,0,(N25+N40)/($N$13+$N$27)*100)</f>
        <v>77.099253303819012</v>
      </c>
      <c r="N55" s="407">
        <f t="shared" si="25"/>
        <v>4.829875013292412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76.406769710907085</v>
      </c>
    </row>
    <row r="56" spans="1:19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6.4127986846110163</v>
      </c>
      <c r="D56" s="407">
        <f t="shared" si="21"/>
        <v>6.4409912714681719</v>
      </c>
      <c r="E56" s="406">
        <f>IF($F$13+$F$27=0,0,(F26+F41)/($F$13+$F$27)*100)</f>
        <v>0.92370784661755523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1.6182244236610157</v>
      </c>
      <c r="J56" s="407">
        <f t="shared" si="23"/>
        <v>4.6674447051654674E-3</v>
      </c>
      <c r="K56" s="408">
        <f>IF($L$13+$L$27=0,0,(L26+L41)/($L$13+$L$27)*100)</f>
        <v>83.560737435166175</v>
      </c>
      <c r="L56" s="407">
        <f t="shared" si="24"/>
        <v>25.914290409228396</v>
      </c>
      <c r="M56" s="408">
        <f>IF($N$13+$N$27=0,0,(N26+N41)/($N$13+$N$27)*100)</f>
        <v>12.934510958129691</v>
      </c>
      <c r="N56" s="407">
        <f t="shared" si="25"/>
        <v>0.81028114552093866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33.170230270922673</v>
      </c>
    </row>
    <row r="57" spans="1:19" s="1" customFormat="1" ht="30" thickTop="1" thickBot="1" x14ac:dyDescent="0.3">
      <c r="A57" s="395" t="s">
        <v>169</v>
      </c>
      <c r="B57" s="413" t="s">
        <v>696</v>
      </c>
      <c r="C57" s="397" t="s">
        <v>653</v>
      </c>
      <c r="D57" s="414">
        <f>SUM(D58,D68)</f>
        <v>6636.9543399999975</v>
      </c>
      <c r="E57" s="397" t="s">
        <v>653</v>
      </c>
      <c r="F57" s="414">
        <f>SUM(F58,F68)</f>
        <v>1367.38256</v>
      </c>
      <c r="G57" s="399" t="s">
        <v>653</v>
      </c>
      <c r="H57" s="414">
        <f>SUM(H58,H68)</f>
        <v>3453.718155662651</v>
      </c>
      <c r="I57" s="399" t="s">
        <v>653</v>
      </c>
      <c r="J57" s="414">
        <f>SUM(J58,J68)</f>
        <v>303.28593000000001</v>
      </c>
      <c r="K57" s="399" t="s">
        <v>653</v>
      </c>
      <c r="L57" s="414">
        <f>SUM(L58,L68)</f>
        <v>909.57148000000007</v>
      </c>
      <c r="M57" s="399" t="s">
        <v>653</v>
      </c>
      <c r="N57" s="414">
        <f>SUM(N58,N68)</f>
        <v>54.925570000000008</v>
      </c>
      <c r="O57" s="399" t="s">
        <v>653</v>
      </c>
      <c r="P57" s="414">
        <f>SUM(P58,P68)</f>
        <v>0</v>
      </c>
      <c r="Q57" s="401" t="s">
        <v>653</v>
      </c>
      <c r="R57" s="414">
        <f>SUM(R58,R68)</f>
        <v>4.8</v>
      </c>
      <c r="S57" s="404">
        <f>SUM(D57,F57,H57,J57,L57,N57,P57,R57)</f>
        <v>12730.638035662647</v>
      </c>
    </row>
    <row r="58" spans="1:19" s="1" customFormat="1" ht="26.25" thickTop="1" x14ac:dyDescent="0.25">
      <c r="A58" s="415" t="s">
        <v>171</v>
      </c>
      <c r="B58" s="366" t="s">
        <v>697</v>
      </c>
      <c r="C58" s="416" t="s">
        <v>653</v>
      </c>
      <c r="D58" s="417">
        <f>SUM(D59:D67)</f>
        <v>1572.0005322456984</v>
      </c>
      <c r="E58" s="416" t="s">
        <v>653</v>
      </c>
      <c r="F58" s="417">
        <f>SUM(F59:F67)</f>
        <v>808.43905999999993</v>
      </c>
      <c r="G58" s="418" t="s">
        <v>653</v>
      </c>
      <c r="H58" s="417">
        <f>SUM(H59:H67)</f>
        <v>3141.3266356626509</v>
      </c>
      <c r="I58" s="418" t="s">
        <v>653</v>
      </c>
      <c r="J58" s="417">
        <f>SUM(J59:J67)</f>
        <v>84.942263043032881</v>
      </c>
      <c r="K58" s="418" t="s">
        <v>653</v>
      </c>
      <c r="L58" s="417">
        <f>SUM(L59:L67)</f>
        <v>115.35909947565683</v>
      </c>
      <c r="M58" s="418" t="s">
        <v>653</v>
      </c>
      <c r="N58" s="417">
        <f>SUM(N59:N67)</f>
        <v>5.4740117866683757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4.8</v>
      </c>
      <c r="S58" s="420">
        <f>SUM(S59:S67)</f>
        <v>5732.341602213708</v>
      </c>
    </row>
    <row r="59" spans="1:19" s="1" customFormat="1" x14ac:dyDescent="0.25">
      <c r="A59" s="314" t="s">
        <v>173</v>
      </c>
      <c r="B59" s="284" t="s">
        <v>698</v>
      </c>
      <c r="C59" s="421" t="s">
        <v>653</v>
      </c>
      <c r="D59" s="422">
        <f>SUM(D15,D30,D45)</f>
        <v>4.4227294446144032E-2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9.6089051255806961E-3</v>
      </c>
      <c r="K59" s="375" t="s">
        <v>653</v>
      </c>
      <c r="L59" s="423">
        <f>SUM(L15,L30,L45)</f>
        <v>2.8559058935535151</v>
      </c>
      <c r="M59" s="375" t="s">
        <v>653</v>
      </c>
      <c r="N59" s="423">
        <f>SUM(N15,N30,N45)</f>
        <v>7.5371773877166287E-4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2.9104958108640115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1030.2870101334518</v>
      </c>
      <c r="E60" s="421" t="s">
        <v>653</v>
      </c>
      <c r="F60" s="422">
        <f t="shared" ref="F60:F67" si="32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3.615189772959821</v>
      </c>
      <c r="K60" s="375" t="s">
        <v>653</v>
      </c>
      <c r="L60" s="423">
        <f t="shared" ref="L60:L67" si="34">SUM(L16,L31,L46)</f>
        <v>2.781771309104939</v>
      </c>
      <c r="M60" s="375" t="s">
        <v>653</v>
      </c>
      <c r="N60" s="423">
        <f t="shared" ref="N60:N67" si="35">SUM(N16,N31,N46)</f>
        <v>0.28357368766725621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1036.9675449031838</v>
      </c>
    </row>
    <row r="61" spans="1:19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31"/>
        <v>75.495696062035108</v>
      </c>
      <c r="E61" s="421" t="s">
        <v>653</v>
      </c>
      <c r="F61" s="422">
        <f t="shared" si="32"/>
        <v>302.48</v>
      </c>
      <c r="G61" s="375" t="s">
        <v>653</v>
      </c>
      <c r="H61" s="375" t="s">
        <v>653</v>
      </c>
      <c r="I61" s="375" t="s">
        <v>653</v>
      </c>
      <c r="J61" s="422">
        <f t="shared" si="33"/>
        <v>1.7785013775249792</v>
      </c>
      <c r="K61" s="375" t="s">
        <v>653</v>
      </c>
      <c r="L61" s="423">
        <f t="shared" si="34"/>
        <v>1.0874377410522604</v>
      </c>
      <c r="M61" s="375" t="s">
        <v>653</v>
      </c>
      <c r="N61" s="423">
        <f t="shared" si="35"/>
        <v>0.11085337221267147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380.95248855282506</v>
      </c>
    </row>
    <row r="62" spans="1:19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31"/>
        <v>105.19348222443128</v>
      </c>
      <c r="E62" s="421" t="s">
        <v>653</v>
      </c>
      <c r="F62" s="422">
        <f t="shared" si="32"/>
        <v>0</v>
      </c>
      <c r="G62" s="375" t="s">
        <v>653</v>
      </c>
      <c r="H62" s="426">
        <f>H18</f>
        <v>1357.2127456626506</v>
      </c>
      <c r="I62" s="375" t="s">
        <v>653</v>
      </c>
      <c r="J62" s="422">
        <f t="shared" si="33"/>
        <v>12.55900467773975</v>
      </c>
      <c r="K62" s="375" t="s">
        <v>653</v>
      </c>
      <c r="L62" s="423">
        <f t="shared" si="34"/>
        <v>9.6637468784517502</v>
      </c>
      <c r="M62" s="375" t="s">
        <v>653</v>
      </c>
      <c r="N62" s="423">
        <f t="shared" si="35"/>
        <v>0.98512208032199533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4.8</v>
      </c>
      <c r="S62" s="425">
        <f>SUM(D62+F62+H62+J62+L62+N62+P62+R62)</f>
        <v>1490.4141015235955</v>
      </c>
    </row>
    <row r="63" spans="1:19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31"/>
        <v>124.21217080449928</v>
      </c>
      <c r="E63" s="421" t="s">
        <v>653</v>
      </c>
      <c r="F63" s="422">
        <f t="shared" si="32"/>
        <v>0</v>
      </c>
      <c r="G63" s="375" t="s">
        <v>653</v>
      </c>
      <c r="H63" s="426">
        <f>H19</f>
        <v>1784.1138900000003</v>
      </c>
      <c r="I63" s="375" t="s">
        <v>653</v>
      </c>
      <c r="J63" s="422">
        <f t="shared" si="33"/>
        <v>39.528258282136441</v>
      </c>
      <c r="K63" s="375" t="s">
        <v>653</v>
      </c>
      <c r="L63" s="423">
        <f t="shared" si="34"/>
        <v>89.893340722507787</v>
      </c>
      <c r="M63" s="375" t="s">
        <v>653</v>
      </c>
      <c r="N63" s="423">
        <f t="shared" si="35"/>
        <v>2.2404720877579929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2039.9881318969019</v>
      </c>
    </row>
    <row r="64" spans="1:19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31"/>
        <v>236.25356084418411</v>
      </c>
      <c r="E64" s="421" t="s">
        <v>653</v>
      </c>
      <c r="F64" s="422">
        <f t="shared" si="32"/>
        <v>505.95905999999997</v>
      </c>
      <c r="G64" s="375" t="s">
        <v>653</v>
      </c>
      <c r="H64" s="375" t="s">
        <v>653</v>
      </c>
      <c r="I64" s="375" t="s">
        <v>653</v>
      </c>
      <c r="J64" s="422">
        <f t="shared" si="33"/>
        <v>27.339943801050392</v>
      </c>
      <c r="K64" s="375" t="s">
        <v>653</v>
      </c>
      <c r="L64" s="423">
        <f t="shared" si="34"/>
        <v>7.937714862160159</v>
      </c>
      <c r="M64" s="375" t="s">
        <v>653</v>
      </c>
      <c r="N64" s="423">
        <f t="shared" si="35"/>
        <v>1.8444707381486802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779.33475024554332</v>
      </c>
    </row>
    <row r="65" spans="1:19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0</v>
      </c>
    </row>
    <row r="66" spans="1:19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31"/>
        <v>0.51438488265080895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0.11175622649591017</v>
      </c>
      <c r="K67" s="384" t="s">
        <v>653</v>
      </c>
      <c r="L67" s="429">
        <f t="shared" si="34"/>
        <v>1.1391820688264083</v>
      </c>
      <c r="M67" s="384" t="s">
        <v>653</v>
      </c>
      <c r="N67" s="429">
        <f t="shared" si="35"/>
        <v>8.7661028210080042E-3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1.7740892807941353</v>
      </c>
    </row>
    <row r="68" spans="1:19" s="1" customFormat="1" ht="26.25" thickTop="1" x14ac:dyDescent="0.25">
      <c r="A68" s="235" t="s">
        <v>178</v>
      </c>
      <c r="B68" s="340" t="s">
        <v>706</v>
      </c>
      <c r="C68" s="432" t="s">
        <v>653</v>
      </c>
      <c r="D68" s="390">
        <f>SUM(D69,D70)</f>
        <v>5064.9538077542993</v>
      </c>
      <c r="E68" s="432" t="s">
        <v>653</v>
      </c>
      <c r="F68" s="390">
        <f>SUM(F69,F70)</f>
        <v>558.94349999999997</v>
      </c>
      <c r="G68" s="391" t="s">
        <v>653</v>
      </c>
      <c r="H68" s="390">
        <f>SUM(H69,H70)</f>
        <v>312.39152000000001</v>
      </c>
      <c r="I68" s="391" t="s">
        <v>653</v>
      </c>
      <c r="J68" s="390">
        <f>SUM(J69,J70)</f>
        <v>218.3436669569671</v>
      </c>
      <c r="K68" s="391" t="s">
        <v>653</v>
      </c>
      <c r="L68" s="390">
        <f>SUM(L69,L70)</f>
        <v>794.21238052434319</v>
      </c>
      <c r="M68" s="391" t="s">
        <v>653</v>
      </c>
      <c r="N68" s="390">
        <f>SUM(N69,N70)</f>
        <v>49.45155821333163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6998.2964334489416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4639.3392871405458</v>
      </c>
      <c r="E69" s="421" t="s">
        <v>653</v>
      </c>
      <c r="F69" s="422">
        <f>SUM(F25,F40,F55)</f>
        <v>546.31287999999995</v>
      </c>
      <c r="G69" s="375" t="s">
        <v>653</v>
      </c>
      <c r="H69" s="433">
        <f>SUM(H25,H40,H55)</f>
        <v>312.39152000000001</v>
      </c>
      <c r="I69" s="375" t="s">
        <v>653</v>
      </c>
      <c r="J69" s="422">
        <f>SUM(J25,J40,J55)</f>
        <v>213.43581996417964</v>
      </c>
      <c r="K69" s="375" t="s">
        <v>653</v>
      </c>
      <c r="L69" s="423">
        <f>SUM(L25,L40,L55)</f>
        <v>34.167744336388154</v>
      </c>
      <c r="M69" s="375" t="s">
        <v>653</v>
      </c>
      <c r="N69" s="423">
        <f>SUM(N25,N40,N55)</f>
        <v>42.347204342866434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5787.9944557839799</v>
      </c>
    </row>
    <row r="70" spans="1:19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425.61452061375371</v>
      </c>
      <c r="E70" s="436" t="s">
        <v>653</v>
      </c>
      <c r="F70" s="437">
        <f>SUM(F26,F41,F56)</f>
        <v>12.63062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4.9078469927874506</v>
      </c>
      <c r="K70" s="438" t="s">
        <v>653</v>
      </c>
      <c r="L70" s="440">
        <f>SUM(L26,L41,L56)</f>
        <v>760.04463618795501</v>
      </c>
      <c r="M70" s="438" t="s">
        <v>653</v>
      </c>
      <c r="N70" s="440">
        <f>SUM(N26,N41,N56)</f>
        <v>7.1043538704651947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1210.3019776649614</v>
      </c>
    </row>
  </sheetData>
  <sheetProtection algorithmName="SHA-512" hashValue="SMPl1nrO6BajgDu0HDpg0a6zh33vMvMxA6avqZ9rZgZV1Ook1VWUT4q6Juqz+1/K+wduLUhwcYhnZEKqMAbo0A==" saltValue="l8zCIJTptQv2jpIidBiYiEJ3r5KdFxNstpOOdi6yk2hDDhg4Z6RHA0wu2phpXK+RBjZMgkevOvrypRn914DBbA==" spinCount="100000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opLeftCell="H46" workbookViewId="0">
      <selection activeCell="P42" sqref="P42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90"/>
    </row>
    <row r="2" spans="1:21" s="1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90"/>
    </row>
    <row r="3" spans="1:21" s="1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3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994" t="s">
        <v>708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6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1060" t="s">
        <v>709</v>
      </c>
      <c r="G8" s="1060"/>
      <c r="H8" s="1060"/>
      <c r="I8" s="1060"/>
      <c r="J8" s="1060"/>
      <c r="K8" s="1060"/>
      <c r="L8" s="1060"/>
      <c r="M8" s="1060"/>
      <c r="N8" s="1060"/>
      <c r="O8" s="1060"/>
      <c r="P8" s="1060"/>
      <c r="Q8" s="1060"/>
      <c r="R8" s="1060"/>
      <c r="S8" s="1060"/>
      <c r="T8" s="49"/>
      <c r="U8" s="49"/>
    </row>
    <row r="9" spans="1:21" s="1" customFormat="1" x14ac:dyDescent="0.25">
      <c r="A9" s="1047" t="s">
        <v>4</v>
      </c>
      <c r="B9" s="288" t="s">
        <v>647</v>
      </c>
      <c r="C9" s="1050" t="s">
        <v>648</v>
      </c>
      <c r="D9" s="1051"/>
      <c r="E9" s="1051"/>
      <c r="F9" s="1052"/>
      <c r="G9" s="1037" t="s">
        <v>649</v>
      </c>
      <c r="H9" s="1038"/>
      <c r="I9" s="1037" t="s">
        <v>37</v>
      </c>
      <c r="J9" s="1038"/>
      <c r="K9" s="1037" t="s">
        <v>39</v>
      </c>
      <c r="L9" s="1038"/>
      <c r="M9" s="1037" t="s">
        <v>532</v>
      </c>
      <c r="N9" s="1038"/>
      <c r="O9" s="1037" t="s">
        <v>544</v>
      </c>
      <c r="P9" s="1038"/>
      <c r="Q9" s="1043" t="s">
        <v>27</v>
      </c>
      <c r="R9" s="1038"/>
      <c r="S9" s="1035" t="s">
        <v>650</v>
      </c>
      <c r="T9" s="49"/>
      <c r="U9" s="444"/>
    </row>
    <row r="10" spans="1:21" s="1" customFormat="1" ht="24" customHeight="1" x14ac:dyDescent="0.25">
      <c r="A10" s="1048"/>
      <c r="B10" s="289"/>
      <c r="C10" s="1046" t="s">
        <v>651</v>
      </c>
      <c r="D10" s="1046"/>
      <c r="E10" s="1046" t="s">
        <v>31</v>
      </c>
      <c r="F10" s="1046"/>
      <c r="G10" s="1039"/>
      <c r="H10" s="1040"/>
      <c r="I10" s="1039"/>
      <c r="J10" s="1040"/>
      <c r="K10" s="1039"/>
      <c r="L10" s="1040"/>
      <c r="M10" s="1039"/>
      <c r="N10" s="1040"/>
      <c r="O10" s="1041"/>
      <c r="P10" s="1042"/>
      <c r="Q10" s="1044"/>
      <c r="R10" s="1042"/>
      <c r="S10" s="1036"/>
      <c r="T10" s="49"/>
      <c r="U10" s="444"/>
    </row>
    <row r="11" spans="1:21" s="1" customFormat="1" ht="24.75" customHeight="1" thickBot="1" x14ac:dyDescent="0.3">
      <c r="A11" s="1049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710</v>
      </c>
      <c r="C13" s="301" t="s">
        <v>653</v>
      </c>
      <c r="D13" s="302">
        <f>SUM(D14,D24)</f>
        <v>3674.6425483333337</v>
      </c>
      <c r="E13" s="303" t="s">
        <v>653</v>
      </c>
      <c r="F13" s="302">
        <f>SUM(F14,F24)</f>
        <v>905.34746416666655</v>
      </c>
      <c r="G13" s="304" t="s">
        <v>653</v>
      </c>
      <c r="H13" s="302">
        <f>SUM(H14,H24)</f>
        <v>2572.1209173293173</v>
      </c>
      <c r="I13" s="305" t="s">
        <v>653</v>
      </c>
      <c r="J13" s="302">
        <f>SUM(J14,J24)</f>
        <v>201.91846583333333</v>
      </c>
      <c r="K13" s="305" t="s">
        <v>653</v>
      </c>
      <c r="L13" s="302">
        <f>SUM(L14,L24)</f>
        <v>454.241715</v>
      </c>
      <c r="M13" s="305" t="s">
        <v>653</v>
      </c>
      <c r="N13" s="302">
        <f>SUM(N14,N24)</f>
        <v>22.623185833333334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4.8</v>
      </c>
      <c r="S13" s="307">
        <f>SUM(D13,F13,H13,J13,L13,N13,P13,R13)</f>
        <v>7835.6942964959844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711</v>
      </c>
      <c r="C14" s="309" t="s">
        <v>653</v>
      </c>
      <c r="D14" s="310">
        <f>SUM(D15:D23)</f>
        <v>772.20960083333341</v>
      </c>
      <c r="E14" s="309" t="s">
        <v>653</v>
      </c>
      <c r="F14" s="310">
        <f>SUM(F15:F23)</f>
        <v>611.12020416666655</v>
      </c>
      <c r="G14" s="311" t="s">
        <v>653</v>
      </c>
      <c r="H14" s="310">
        <f>SUM(H18,H19,H22)</f>
        <v>2263.894617329317</v>
      </c>
      <c r="I14" s="311" t="s">
        <v>653</v>
      </c>
      <c r="J14" s="310">
        <f>SUM(J15:J23)</f>
        <v>24.976398333333332</v>
      </c>
      <c r="K14" s="311" t="s">
        <v>653</v>
      </c>
      <c r="L14" s="312">
        <f>SUM(L15,L16,L17,L18,L19,L20,L21,L22,L23)</f>
        <v>75.721810000000005</v>
      </c>
      <c r="M14" s="311" t="s">
        <v>653</v>
      </c>
      <c r="N14" s="310">
        <f>SUM(N15:N23)</f>
        <v>0.99076749999999991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4.8</v>
      </c>
      <c r="S14" s="313">
        <f>SUM(D14,F14,H14,J14,L14,N14,P14,R14)</f>
        <v>3753.7133981626503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8.6009999999999767E-2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8.6009999999999767E-2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569.63626583333337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569.63626583333337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44.286419166666668</v>
      </c>
      <c r="E17" s="321" t="s">
        <v>653</v>
      </c>
      <c r="F17" s="322">
        <v>281.94286833333337</v>
      </c>
      <c r="G17" s="323" t="s">
        <v>653</v>
      </c>
      <c r="H17" s="324" t="s">
        <v>653</v>
      </c>
      <c r="I17" s="323" t="s">
        <v>653</v>
      </c>
      <c r="J17" s="325">
        <v>0.11557166666666666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326.34485916666671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21.546224166666672</v>
      </c>
      <c r="E18" s="321" t="s">
        <v>653</v>
      </c>
      <c r="F18" s="322">
        <v>0</v>
      </c>
      <c r="G18" s="323" t="s">
        <v>653</v>
      </c>
      <c r="H18" s="325">
        <v>1087.4893339959838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4.8</v>
      </c>
      <c r="S18" s="320">
        <f>SUM(D18,F18,J18,L18,N18,P18,R18,H18)</f>
        <v>1113.8355581626504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33.553187499999993</v>
      </c>
      <c r="E19" s="321" t="s">
        <v>653</v>
      </c>
      <c r="F19" s="322">
        <v>0</v>
      </c>
      <c r="G19" s="323" t="s">
        <v>653</v>
      </c>
      <c r="H19" s="325">
        <v>1176.4052833333335</v>
      </c>
      <c r="I19" s="323" t="s">
        <v>653</v>
      </c>
      <c r="J19" s="325">
        <v>11.877145833333332</v>
      </c>
      <c r="K19" s="323" t="s">
        <v>653</v>
      </c>
      <c r="L19" s="325">
        <v>75</v>
      </c>
      <c r="M19" s="323" t="s">
        <v>653</v>
      </c>
      <c r="N19" s="319">
        <v>0.76733833333333334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1297.6029550000001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103.18750416666668</v>
      </c>
      <c r="E20" s="321" t="s">
        <v>653</v>
      </c>
      <c r="F20" s="322">
        <v>329.17733583333313</v>
      </c>
      <c r="G20" s="323" t="s">
        <v>653</v>
      </c>
      <c r="H20" s="324" t="s">
        <v>653</v>
      </c>
      <c r="I20" s="323" t="s">
        <v>653</v>
      </c>
      <c r="J20" s="325">
        <v>12.983680833333334</v>
      </c>
      <c r="K20" s="323" t="s">
        <v>653</v>
      </c>
      <c r="L20" s="318">
        <v>0</v>
      </c>
      <c r="M20" s="323" t="s">
        <v>653</v>
      </c>
      <c r="N20" s="319">
        <v>0.2234291666666666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445.57194999999984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0.63579999999999881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0.63579999999999881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712</v>
      </c>
      <c r="C24" s="341" t="s">
        <v>653</v>
      </c>
      <c r="D24" s="342">
        <f>SUM(D25,D26)</f>
        <v>2902.4329475000004</v>
      </c>
      <c r="E24" s="341" t="s">
        <v>653</v>
      </c>
      <c r="F24" s="342">
        <f>SUM(F25,F26)</f>
        <v>294.22726</v>
      </c>
      <c r="G24" s="236" t="s">
        <v>653</v>
      </c>
      <c r="H24" s="342">
        <f>SUM(H25,H26)</f>
        <v>308.22630000000004</v>
      </c>
      <c r="I24" s="236" t="s">
        <v>653</v>
      </c>
      <c r="J24" s="342">
        <f>SUM(J25,J26)</f>
        <v>176.94206750000001</v>
      </c>
      <c r="K24" s="236" t="s">
        <v>653</v>
      </c>
      <c r="L24" s="342">
        <f>SUM(L25,L26)</f>
        <v>378.51990499999999</v>
      </c>
      <c r="M24" s="236" t="s">
        <v>653</v>
      </c>
      <c r="N24" s="342">
        <f>SUM(N25,N26)</f>
        <v>21.632418333333334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4081.9808983333337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2723.4445608333335</v>
      </c>
      <c r="E25" s="121" t="s">
        <v>653</v>
      </c>
      <c r="F25" s="344">
        <v>285.77671750000002</v>
      </c>
      <c r="G25" s="15" t="s">
        <v>653</v>
      </c>
      <c r="H25" s="345">
        <v>308.22630000000004</v>
      </c>
      <c r="I25" s="15" t="s">
        <v>653</v>
      </c>
      <c r="J25" s="345">
        <v>176.29375583333334</v>
      </c>
      <c r="K25" s="15" t="s">
        <v>653</v>
      </c>
      <c r="L25" s="345">
        <v>14.870833333333334</v>
      </c>
      <c r="M25" s="15" t="s">
        <v>653</v>
      </c>
      <c r="N25" s="346">
        <v>20.884995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3529.4971625000003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178.98838666666666</v>
      </c>
      <c r="E26" s="332" t="s">
        <v>653</v>
      </c>
      <c r="F26" s="349">
        <v>8.4505424999999992</v>
      </c>
      <c r="G26" s="350" t="s">
        <v>653</v>
      </c>
      <c r="H26" s="351">
        <v>0</v>
      </c>
      <c r="I26" s="350" t="s">
        <v>653</v>
      </c>
      <c r="J26" s="351">
        <v>0.64831166666666662</v>
      </c>
      <c r="K26" s="350" t="s">
        <v>653</v>
      </c>
      <c r="L26" s="351">
        <v>363.64907166666666</v>
      </c>
      <c r="M26" s="350" t="s">
        <v>653</v>
      </c>
      <c r="N26" s="352">
        <v>0.74742333333333355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552.4837358333333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713</v>
      </c>
      <c r="C27" s="356">
        <f>SUM(C30:C38,C40,C41)</f>
        <v>99.999999999999986</v>
      </c>
      <c r="D27" s="357">
        <v>159.95370250000002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99.999999999999986</v>
      </c>
      <c r="J27" s="360">
        <v>30.452707499999999</v>
      </c>
      <c r="K27" s="358">
        <f>SUM(K30:K38,K40,K41)</f>
        <v>99.999999999999986</v>
      </c>
      <c r="L27" s="360">
        <v>40.860697500000001</v>
      </c>
      <c r="M27" s="358">
        <f>SUM(M30:M38,M40,M41)</f>
        <v>99.999999999999986</v>
      </c>
      <c r="N27" s="357">
        <v>1.7065983333333337</v>
      </c>
      <c r="O27" s="358">
        <f>SUM(O30:O38,O40,O41)</f>
        <v>99.999999999999986</v>
      </c>
      <c r="P27" s="360">
        <v>0</v>
      </c>
      <c r="Q27" s="358">
        <f>SUM(Q30:Q38,Q40,Q41)</f>
        <v>99.999999999999986</v>
      </c>
      <c r="R27" s="360">
        <v>0</v>
      </c>
      <c r="S27" s="362">
        <f>SUM(D27,F27,J27,L27,N27,P27,R27)</f>
        <v>232.97370583333336</v>
      </c>
      <c r="T27" s="49"/>
      <c r="U27" s="49"/>
    </row>
    <row r="28" spans="1:21" s="1" customFormat="1" ht="30" customHeight="1" thickTop="1" x14ac:dyDescent="0.25">
      <c r="A28" s="1055" t="s">
        <v>671</v>
      </c>
      <c r="B28" s="1056"/>
      <c r="C28" s="1053" t="s">
        <v>1598</v>
      </c>
      <c r="D28" s="1054">
        <v>0</v>
      </c>
      <c r="E28" s="1053" t="s">
        <v>1598</v>
      </c>
      <c r="F28" s="1054">
        <v>0</v>
      </c>
      <c r="G28" s="363" t="s">
        <v>653</v>
      </c>
      <c r="H28" s="363" t="s">
        <v>653</v>
      </c>
      <c r="I28" s="1053" t="s">
        <v>1598</v>
      </c>
      <c r="J28" s="1054">
        <v>0</v>
      </c>
      <c r="K28" s="1053" t="s">
        <v>1598</v>
      </c>
      <c r="L28" s="1054">
        <v>0</v>
      </c>
      <c r="M28" s="1053" t="s">
        <v>1598</v>
      </c>
      <c r="N28" s="1054">
        <v>0</v>
      </c>
      <c r="O28" s="1053" t="s">
        <v>1598</v>
      </c>
      <c r="P28" s="1054">
        <v>0</v>
      </c>
      <c r="Q28" s="1053" t="s">
        <v>1598</v>
      </c>
      <c r="R28" s="1054">
        <v>0</v>
      </c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714</v>
      </c>
      <c r="C29" s="367">
        <f>SUM(C30:C38)</f>
        <v>63.474687884190764</v>
      </c>
      <c r="D29" s="368">
        <f>SUM(D30:D38)</f>
        <v>101.53011342108205</v>
      </c>
      <c r="E29" s="367">
        <f>SUM(E30:E38)</f>
        <v>63.474687884190764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63.474687884190764</v>
      </c>
      <c r="J29" s="368">
        <f t="shared" si="0"/>
        <v>19.329761037910551</v>
      </c>
      <c r="K29" s="370">
        <f t="shared" si="0"/>
        <v>63.474687884190764</v>
      </c>
      <c r="L29" s="368">
        <f t="shared" si="0"/>
        <v>25.936200205428339</v>
      </c>
      <c r="M29" s="370">
        <f t="shared" si="0"/>
        <v>63.474687884190764</v>
      </c>
      <c r="N29" s="368">
        <f t="shared" si="0"/>
        <v>1.0832579655201349</v>
      </c>
      <c r="O29" s="370">
        <f t="shared" si="0"/>
        <v>63.474687884190764</v>
      </c>
      <c r="P29" s="368">
        <f t="shared" si="0"/>
        <v>0</v>
      </c>
      <c r="Q29" s="370">
        <f t="shared" si="0"/>
        <v>63.474687884190764</v>
      </c>
      <c r="R29" s="368">
        <f t="shared" si="0"/>
        <v>0</v>
      </c>
      <c r="S29" s="371">
        <f t="shared" si="0"/>
        <v>147.8793326299411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1.3880984578777508E-2</v>
      </c>
      <c r="D30" s="373">
        <f>$D$27*C30/100</f>
        <v>2.2203148777208654E-2</v>
      </c>
      <c r="E30" s="374">
        <v>1.3880984578777508E-2</v>
      </c>
      <c r="F30" s="373">
        <f>$F$27*E30/100</f>
        <v>0</v>
      </c>
      <c r="G30" s="375" t="s">
        <v>653</v>
      </c>
      <c r="H30" s="375" t="s">
        <v>653</v>
      </c>
      <c r="I30" s="376">
        <v>1.3880984578777508E-2</v>
      </c>
      <c r="J30" s="373">
        <f>$J$27*I30/100</f>
        <v>4.227135631895221E-3</v>
      </c>
      <c r="K30" s="377">
        <v>1.3880984578777508E-2</v>
      </c>
      <c r="L30" s="373">
        <f>$L$27*K30/100</f>
        <v>5.6718671187559267E-3</v>
      </c>
      <c r="M30" s="378">
        <v>1.3880984578777508E-2</v>
      </c>
      <c r="N30" s="373">
        <f>$N$27*M30/100</f>
        <v>2.3689265147167402E-4</v>
      </c>
      <c r="O30" s="378">
        <v>1.3880984578777508E-2</v>
      </c>
      <c r="P30" s="373">
        <f>$P$27*O30/100</f>
        <v>0</v>
      </c>
      <c r="Q30" s="379">
        <v>1.3880984578777508E-2</v>
      </c>
      <c r="R30" s="373">
        <f>$R$27*Q30/100</f>
        <v>0</v>
      </c>
      <c r="S30" s="380">
        <f>SUM(D30,F30,J30,L30,N30,P30,R30)</f>
        <v>3.2339044179331471E-2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5.22248818486245</v>
      </c>
      <c r="D31" s="373">
        <f t="shared" ref="D31:D38" si="1">$D$27*C31/100</f>
        <v>8.3535632143125351</v>
      </c>
      <c r="E31" s="374">
        <v>5.22248818486245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5.22248818486245</v>
      </c>
      <c r="J31" s="373">
        <f t="shared" ref="J31:J41" si="3">$J$27*I31/100</f>
        <v>1.590389051158221</v>
      </c>
      <c r="K31" s="377">
        <v>5.22248818486245</v>
      </c>
      <c r="L31" s="373">
        <f t="shared" ref="L31:L41" si="4">$L$27*K31/100</f>
        <v>2.1339450991898867</v>
      </c>
      <c r="M31" s="378">
        <v>5.22248818486245</v>
      </c>
      <c r="N31" s="373">
        <f t="shared" ref="N31:N38" si="5">$N$27*M31/100</f>
        <v>8.912689632139284E-2</v>
      </c>
      <c r="O31" s="378">
        <v>5.22248818486245</v>
      </c>
      <c r="P31" s="373">
        <f t="shared" ref="P31:P41" si="6">$P$27*O31/100</f>
        <v>0</v>
      </c>
      <c r="Q31" s="379">
        <v>5.22248818486245</v>
      </c>
      <c r="R31" s="373">
        <f t="shared" ref="R31:R41" si="7">$R$27*Q31/100</f>
        <v>0</v>
      </c>
      <c r="S31" s="380">
        <f t="shared" ref="S31:S38" si="8">SUM(D31,F31,J31,L31,N31,P31,R31)</f>
        <v>12.167024260982036</v>
      </c>
      <c r="T31" s="49"/>
      <c r="U31" s="49"/>
    </row>
    <row r="32" spans="1:21" s="1" customFormat="1" x14ac:dyDescent="0.25">
      <c r="A32" s="314" t="s">
        <v>673</v>
      </c>
      <c r="B32" s="284" t="s">
        <v>606</v>
      </c>
      <c r="C32" s="372">
        <v>2.041551990931366</v>
      </c>
      <c r="D32" s="373">
        <f t="shared" si="1"/>
        <v>3.2655379979571846</v>
      </c>
      <c r="E32" s="374">
        <v>2.041551990931366</v>
      </c>
      <c r="F32" s="373">
        <f t="shared" si="2"/>
        <v>0</v>
      </c>
      <c r="G32" s="375" t="s">
        <v>653</v>
      </c>
      <c r="H32" s="375" t="s">
        <v>653</v>
      </c>
      <c r="I32" s="376">
        <v>2.041551990931366</v>
      </c>
      <c r="J32" s="373">
        <f t="shared" si="3"/>
        <v>0.62170785625875535</v>
      </c>
      <c r="K32" s="377">
        <v>2.041551990931366</v>
      </c>
      <c r="L32" s="373">
        <f t="shared" si="4"/>
        <v>0.83419238331969281</v>
      </c>
      <c r="M32" s="378">
        <v>2.041551990931366</v>
      </c>
      <c r="N32" s="373">
        <f t="shared" si="5"/>
        <v>3.484109225136818E-2</v>
      </c>
      <c r="O32" s="378">
        <v>2.041551990931366</v>
      </c>
      <c r="P32" s="373">
        <f t="shared" si="6"/>
        <v>0</v>
      </c>
      <c r="Q32" s="379">
        <v>2.041551990931366</v>
      </c>
      <c r="R32" s="373">
        <f t="shared" si="7"/>
        <v>0</v>
      </c>
      <c r="S32" s="380">
        <f t="shared" si="8"/>
        <v>4.7562793297870014</v>
      </c>
      <c r="T32" s="49"/>
      <c r="U32" s="49"/>
    </row>
    <row r="33" spans="1:21" s="1" customFormat="1" x14ac:dyDescent="0.25">
      <c r="A33" s="314" t="s">
        <v>674</v>
      </c>
      <c r="B33" s="284" t="s">
        <v>575</v>
      </c>
      <c r="C33" s="372">
        <v>18.142686183090461</v>
      </c>
      <c r="D33" s="373">
        <f t="shared" si="1"/>
        <v>29.019898282809127</v>
      </c>
      <c r="E33" s="374">
        <v>18.142686183090461</v>
      </c>
      <c r="F33" s="373">
        <f t="shared" si="2"/>
        <v>0</v>
      </c>
      <c r="G33" s="375" t="s">
        <v>653</v>
      </c>
      <c r="H33" s="375" t="s">
        <v>653</v>
      </c>
      <c r="I33" s="376">
        <v>18.142686183090461</v>
      </c>
      <c r="J33" s="373">
        <f t="shared" si="3"/>
        <v>5.5249391559794523</v>
      </c>
      <c r="K33" s="377">
        <v>18.142686183090461</v>
      </c>
      <c r="L33" s="373">
        <f t="shared" si="4"/>
        <v>7.4132281196468899</v>
      </c>
      <c r="M33" s="378">
        <v>18.142686183090461</v>
      </c>
      <c r="N33" s="373">
        <f t="shared" si="5"/>
        <v>0.30962278002251881</v>
      </c>
      <c r="O33" s="378">
        <v>18.142686183090461</v>
      </c>
      <c r="P33" s="373">
        <f t="shared" si="6"/>
        <v>0</v>
      </c>
      <c r="Q33" s="379">
        <v>18.142686183090461</v>
      </c>
      <c r="R33" s="373">
        <f t="shared" si="7"/>
        <v>0</v>
      </c>
      <c r="S33" s="380">
        <f t="shared" si="8"/>
        <v>42.267688338457987</v>
      </c>
      <c r="T33" s="49"/>
      <c r="U33" s="49"/>
    </row>
    <row r="34" spans="1:21" s="1" customFormat="1" x14ac:dyDescent="0.25">
      <c r="A34" s="314" t="s">
        <v>675</v>
      </c>
      <c r="B34" s="284" t="s">
        <v>659</v>
      </c>
      <c r="C34" s="372">
        <v>22.990398530347811</v>
      </c>
      <c r="D34" s="373">
        <f t="shared" si="1"/>
        <v>36.773993668796919</v>
      </c>
      <c r="E34" s="374">
        <v>22.990398530347811</v>
      </c>
      <c r="F34" s="373">
        <f t="shared" si="2"/>
        <v>0</v>
      </c>
      <c r="G34" s="375" t="s">
        <v>653</v>
      </c>
      <c r="H34" s="375" t="s">
        <v>653</v>
      </c>
      <c r="I34" s="376">
        <v>22.990398530347811</v>
      </c>
      <c r="J34" s="373">
        <f t="shared" si="3"/>
        <v>7.0011988175311171</v>
      </c>
      <c r="K34" s="377">
        <v>22.990398530347811</v>
      </c>
      <c r="L34" s="373">
        <f t="shared" si="4"/>
        <v>9.3940371975298653</v>
      </c>
      <c r="M34" s="378">
        <v>22.990398530347811</v>
      </c>
      <c r="N34" s="373">
        <f t="shared" si="5"/>
        <v>0.39235375814560697</v>
      </c>
      <c r="O34" s="378">
        <v>22.990398530347811</v>
      </c>
      <c r="P34" s="373">
        <f t="shared" si="6"/>
        <v>0</v>
      </c>
      <c r="Q34" s="379">
        <v>22.990398530347811</v>
      </c>
      <c r="R34" s="373">
        <f t="shared" si="7"/>
        <v>0</v>
      </c>
      <c r="S34" s="380">
        <f t="shared" si="8"/>
        <v>53.561583442003517</v>
      </c>
      <c r="T34" s="49"/>
      <c r="U34" s="49"/>
    </row>
    <row r="35" spans="1:21" s="1" customFormat="1" x14ac:dyDescent="0.25">
      <c r="A35" s="314" t="s">
        <v>676</v>
      </c>
      <c r="B35" s="284" t="s">
        <v>579</v>
      </c>
      <c r="C35" s="372">
        <v>14.902239428077541</v>
      </c>
      <c r="D35" s="373">
        <f t="shared" si="1"/>
        <v>23.836683720624855</v>
      </c>
      <c r="E35" s="374">
        <v>14.902239428077541</v>
      </c>
      <c r="F35" s="373">
        <f t="shared" si="2"/>
        <v>0</v>
      </c>
      <c r="G35" s="375" t="s">
        <v>653</v>
      </c>
      <c r="H35" s="375" t="s">
        <v>653</v>
      </c>
      <c r="I35" s="376">
        <v>14.902239428077541</v>
      </c>
      <c r="J35" s="373">
        <f t="shared" si="3"/>
        <v>4.5381353839821266</v>
      </c>
      <c r="K35" s="377">
        <v>14.902239428077541</v>
      </c>
      <c r="L35" s="373">
        <f t="shared" si="4"/>
        <v>6.089158973432494</v>
      </c>
      <c r="M35" s="378">
        <v>14.902239428077541</v>
      </c>
      <c r="N35" s="373">
        <f t="shared" si="5"/>
        <v>0.25432136970891422</v>
      </c>
      <c r="O35" s="378">
        <v>14.902239428077541</v>
      </c>
      <c r="P35" s="373">
        <f t="shared" si="6"/>
        <v>0</v>
      </c>
      <c r="Q35" s="379">
        <v>14.902239428077541</v>
      </c>
      <c r="R35" s="373">
        <f t="shared" si="7"/>
        <v>0</v>
      </c>
      <c r="S35" s="380">
        <f t="shared" si="8"/>
        <v>34.718299447748386</v>
      </c>
      <c r="T35" s="49"/>
      <c r="U35" s="49"/>
    </row>
    <row r="36" spans="1:21" s="1" customFormat="1" x14ac:dyDescent="0.25">
      <c r="A36" s="314" t="s">
        <v>677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 x14ac:dyDescent="0.25">
      <c r="A37" s="314" t="s">
        <v>678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 x14ac:dyDescent="0.3">
      <c r="A38" s="330" t="s">
        <v>679</v>
      </c>
      <c r="B38" s="331" t="s">
        <v>596</v>
      </c>
      <c r="C38" s="381">
        <v>0.16144258230235634</v>
      </c>
      <c r="D38" s="382">
        <f t="shared" si="1"/>
        <v>0.25823338780422872</v>
      </c>
      <c r="E38" s="383">
        <v>0.16144258230235634</v>
      </c>
      <c r="F38" s="382">
        <f t="shared" si="2"/>
        <v>0</v>
      </c>
      <c r="G38" s="384" t="s">
        <v>653</v>
      </c>
      <c r="H38" s="384" t="s">
        <v>653</v>
      </c>
      <c r="I38" s="385">
        <v>0.16144258230235634</v>
      </c>
      <c r="J38" s="382">
        <f t="shared" si="3"/>
        <v>4.916363736898334E-2</v>
      </c>
      <c r="K38" s="386">
        <v>0.16144258230235634</v>
      </c>
      <c r="L38" s="382">
        <f t="shared" si="4"/>
        <v>6.5966565190754362E-2</v>
      </c>
      <c r="M38" s="387">
        <v>0.16144258230235634</v>
      </c>
      <c r="N38" s="382">
        <f t="shared" si="5"/>
        <v>2.7551764188623084E-3</v>
      </c>
      <c r="O38" s="387">
        <v>0.16144258230235634</v>
      </c>
      <c r="P38" s="382">
        <f t="shared" si="6"/>
        <v>0</v>
      </c>
      <c r="Q38" s="388">
        <v>0.16144258230235634</v>
      </c>
      <c r="R38" s="382">
        <f t="shared" si="7"/>
        <v>0</v>
      </c>
      <c r="S38" s="445">
        <f t="shared" si="8"/>
        <v>0.37611876678282868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715</v>
      </c>
      <c r="C39" s="412">
        <f>SUM(C40,C41)</f>
        <v>36.525312115809221</v>
      </c>
      <c r="D39" s="446">
        <f t="shared" ref="D39:F39" si="9">SUM(D40,D41)</f>
        <v>58.423589078917935</v>
      </c>
      <c r="E39" s="412">
        <f t="shared" si="9"/>
        <v>36.525312115809221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36.525312115809221</v>
      </c>
      <c r="J39" s="390">
        <f t="shared" si="10"/>
        <v>11.122946462089441</v>
      </c>
      <c r="K39" s="392">
        <f t="shared" si="10"/>
        <v>36.525312115809221</v>
      </c>
      <c r="L39" s="390">
        <f t="shared" si="10"/>
        <v>14.924497294571657</v>
      </c>
      <c r="M39" s="392">
        <f t="shared" si="10"/>
        <v>36.525312115809221</v>
      </c>
      <c r="N39" s="390">
        <f t="shared" si="10"/>
        <v>0.62334036781319824</v>
      </c>
      <c r="O39" s="392">
        <f t="shared" si="10"/>
        <v>36.525312115809221</v>
      </c>
      <c r="P39" s="390">
        <f t="shared" si="10"/>
        <v>0</v>
      </c>
      <c r="Q39" s="392">
        <f t="shared" si="10"/>
        <v>36.525312115809221</v>
      </c>
      <c r="R39" s="390">
        <f t="shared" si="10"/>
        <v>0</v>
      </c>
      <c r="S39" s="393">
        <f t="shared" si="10"/>
        <v>85.094373203392223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30.715328975712147</v>
      </c>
      <c r="D40" s="373">
        <f>$D$27*C40/100</f>
        <v>49.130305931706907</v>
      </c>
      <c r="E40" s="374">
        <v>30.715328975712147</v>
      </c>
      <c r="F40" s="373">
        <f>$F$27*E40/100</f>
        <v>0</v>
      </c>
      <c r="G40" s="375" t="s">
        <v>653</v>
      </c>
      <c r="H40" s="375" t="s">
        <v>653</v>
      </c>
      <c r="I40" s="376">
        <v>30.715328975712147</v>
      </c>
      <c r="J40" s="373">
        <f t="shared" si="3"/>
        <v>9.3536492906363655</v>
      </c>
      <c r="K40" s="377">
        <v>30.715328975712147</v>
      </c>
      <c r="L40" s="373">
        <f t="shared" si="4"/>
        <v>12.550497658895591</v>
      </c>
      <c r="M40" s="378">
        <v>30.715328975712147</v>
      </c>
      <c r="N40" s="373">
        <f>$N$27*M40/100</f>
        <v>0.52418729237735395</v>
      </c>
      <c r="O40" s="378">
        <v>30.715328975712147</v>
      </c>
      <c r="P40" s="373">
        <f t="shared" si="6"/>
        <v>0</v>
      </c>
      <c r="Q40" s="379">
        <v>30.715328975712147</v>
      </c>
      <c r="R40" s="373">
        <f t="shared" si="7"/>
        <v>0</v>
      </c>
      <c r="S40" s="394">
        <f>SUM(D40,F40,J40,L40,N40,P40,R40)</f>
        <v>71.558640173616212</v>
      </c>
      <c r="T40" s="49"/>
      <c r="U40" s="49"/>
    </row>
    <row r="41" spans="1:21" s="1" customFormat="1" ht="15.75" thickBot="1" x14ac:dyDescent="0.3">
      <c r="A41" s="330" t="s">
        <v>681</v>
      </c>
      <c r="B41" s="331" t="s">
        <v>669</v>
      </c>
      <c r="C41" s="381">
        <v>5.8099831400970716</v>
      </c>
      <c r="D41" s="382">
        <f>$D$27*C41/100</f>
        <v>9.2932831472110298</v>
      </c>
      <c r="E41" s="383">
        <v>5.8099831400970716</v>
      </c>
      <c r="F41" s="373">
        <f>$F$27*E41/100</f>
        <v>0</v>
      </c>
      <c r="G41" s="384" t="s">
        <v>653</v>
      </c>
      <c r="H41" s="384" t="s">
        <v>653</v>
      </c>
      <c r="I41" s="385">
        <v>5.8099831400970716</v>
      </c>
      <c r="J41" s="373">
        <f t="shared" si="3"/>
        <v>1.7692971714530765</v>
      </c>
      <c r="K41" s="386">
        <v>5.8099831400970716</v>
      </c>
      <c r="L41" s="373">
        <f t="shared" si="4"/>
        <v>2.3739996356760655</v>
      </c>
      <c r="M41" s="387">
        <v>5.8099831400970716</v>
      </c>
      <c r="N41" s="373">
        <f>$N$27*M41/100</f>
        <v>9.9153075435844312E-2</v>
      </c>
      <c r="O41" s="387">
        <v>5.8099831400970716</v>
      </c>
      <c r="P41" s="373">
        <f t="shared" si="6"/>
        <v>0</v>
      </c>
      <c r="Q41" s="388">
        <v>5.8099831400970716</v>
      </c>
      <c r="R41" s="373">
        <f t="shared" si="7"/>
        <v>0</v>
      </c>
      <c r="S41" s="394">
        <f>SUM(D41,F41,J41,L41,N41,P41,R41)</f>
        <v>13.535733029776017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716</v>
      </c>
      <c r="C42" s="397">
        <f>SUM(C45:C53,C55,C56)</f>
        <v>99.999999999999986</v>
      </c>
      <c r="D42" s="398">
        <v>48.030269166666677</v>
      </c>
      <c r="E42" s="397">
        <f>SUM(E45:E53,E55,E56)</f>
        <v>99.999999999999972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0.24036333333333335</v>
      </c>
      <c r="K42" s="401">
        <f>SUM(K45:K53,K55,K56)</f>
        <v>100</v>
      </c>
      <c r="L42" s="402">
        <v>25.390345</v>
      </c>
      <c r="M42" s="401">
        <f>SUM(M45:M53,M55,M56)</f>
        <v>100.00000000000001</v>
      </c>
      <c r="N42" s="398">
        <v>3.8777733333333337</v>
      </c>
      <c r="O42" s="401">
        <f>SUM(O45:O53,O55,O56)</f>
        <v>0</v>
      </c>
      <c r="P42" s="402">
        <v>0</v>
      </c>
      <c r="Q42" s="401">
        <f>SUM(Q45:Q53,Q55,Q56)</f>
        <v>100</v>
      </c>
      <c r="R42" s="403">
        <v>0</v>
      </c>
      <c r="S42" s="404">
        <f>SUM(D42,F42,J42,L42,N42,P42,R42)</f>
        <v>77.538750833333353</v>
      </c>
      <c r="T42" s="49"/>
      <c r="U42" s="49"/>
    </row>
    <row r="43" spans="1:21" s="1" customFormat="1" ht="27.75" customHeight="1" thickTop="1" x14ac:dyDescent="0.25">
      <c r="A43" s="1055" t="s">
        <v>683</v>
      </c>
      <c r="B43" s="1056"/>
      <c r="C43" s="447"/>
      <c r="D43" s="1061" t="s">
        <v>717</v>
      </c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  <c r="O43" s="1061"/>
      <c r="P43" s="1061"/>
      <c r="Q43" s="1061"/>
      <c r="R43" s="1061"/>
      <c r="S43" s="1062"/>
      <c r="T43" s="49"/>
      <c r="U43" s="49"/>
    </row>
    <row r="44" spans="1:21" s="1" customFormat="1" ht="25.5" x14ac:dyDescent="0.25">
      <c r="A44" s="365" t="s">
        <v>165</v>
      </c>
      <c r="B44" s="366" t="s">
        <v>718</v>
      </c>
      <c r="C44" s="367">
        <f>SUM(C45:C53)</f>
        <v>22.785703033651444</v>
      </c>
      <c r="D44" s="368">
        <f>SUM(D45:D53)</f>
        <v>10.944034498580123</v>
      </c>
      <c r="E44" s="367">
        <f>SUM(E45:E53)</f>
        <v>67.501178095105871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19.066977515187432</v>
      </c>
      <c r="J44" s="368">
        <f t="shared" si="11"/>
        <v>4.5830022721421691E-2</v>
      </c>
      <c r="K44" s="370">
        <f t="shared" si="11"/>
        <v>20.532723662587351</v>
      </c>
      <c r="L44" s="368">
        <f t="shared" si="11"/>
        <v>5.2133293758275645</v>
      </c>
      <c r="M44" s="370">
        <f t="shared" si="11"/>
        <v>8.5246356947205495</v>
      </c>
      <c r="N44" s="368">
        <f t="shared" si="11"/>
        <v>0.33056604973368819</v>
      </c>
      <c r="O44" s="370">
        <f t="shared" si="11"/>
        <v>0</v>
      </c>
      <c r="P44" s="368">
        <f t="shared" si="11"/>
        <v>0</v>
      </c>
      <c r="Q44" s="370">
        <f t="shared" si="11"/>
        <v>100</v>
      </c>
      <c r="R44" s="368">
        <f t="shared" si="11"/>
        <v>0</v>
      </c>
      <c r="S44" s="371">
        <f t="shared" si="11"/>
        <v>16.533759946862798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5.7902181415796954E-4</v>
      </c>
      <c r="D45" s="407">
        <f>$D$42*C45/100</f>
        <v>2.7810573587378927E-4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1.8191308204273046E-3</v>
      </c>
      <c r="J45" s="407">
        <f>$J$42*I45/100</f>
        <v>4.3725234776730841E-6</v>
      </c>
      <c r="K45" s="408">
        <f>IF($L$13+$L$27=0,0,(L15+L30)/($L$13+$L$27)*100)</f>
        <v>1.8517758104997256E-2</v>
      </c>
      <c r="L45" s="407">
        <f>$L$42*K45/100</f>
        <v>4.7017226691242657E-3</v>
      </c>
      <c r="M45" s="408">
        <f t="shared" ref="M45:M53" si="15">IF($N$13+$N$27=0,0,(N15+N30)/($N$13+$N$27)*100)</f>
        <v>9.7367346068047672E-4</v>
      </c>
      <c r="N45" s="407">
        <f>$N$42*M45/100</f>
        <v>3.7756849812011345E-5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5.0219577782877394E-3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15.073029629182924</v>
      </c>
      <c r="D46" s="407">
        <f t="shared" ref="D46:D56" si="18">$D$42*C46/100</f>
        <v>7.2396167024679787</v>
      </c>
      <c r="E46" s="406">
        <f t="shared" si="13"/>
        <v>0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0.68441753266737149</v>
      </c>
      <c r="J46" s="407">
        <f t="shared" ref="J46:J56" si="20">$J$42*I46/100</f>
        <v>1.6450887954370496E-3</v>
      </c>
      <c r="K46" s="408">
        <f t="shared" ref="K46:K47" si="21">IF($L$13+$L$27=0,0,(L16+L31)/($L$13+$L$27)*100)</f>
        <v>0.43101084650640575</v>
      </c>
      <c r="L46" s="407">
        <f t="shared" ref="L46:L56" si="22">$L$42*K46/100</f>
        <v>0.10943514091539687</v>
      </c>
      <c r="M46" s="408">
        <f t="shared" si="15"/>
        <v>0.36632834763697691</v>
      </c>
      <c r="N46" s="407">
        <f t="shared" ref="N46:N56" si="23">$N$42*M46/100</f>
        <v>1.4205382977107321E-2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7.3649023151559199</v>
      </c>
      <c r="T46" s="49"/>
      <c r="U46" s="49"/>
    </row>
    <row r="47" spans="1:21" s="1" customFormat="1" x14ac:dyDescent="0.25">
      <c r="A47" s="314" t="s">
        <v>686</v>
      </c>
      <c r="B47" s="284" t="s">
        <v>606</v>
      </c>
      <c r="C47" s="406">
        <f t="shared" si="12"/>
        <v>1.2400772872578141</v>
      </c>
      <c r="D47" s="407">
        <f t="shared" si="18"/>
        <v>0.59561245894462644</v>
      </c>
      <c r="E47" s="406">
        <f t="shared" si="13"/>
        <v>31.141951515029611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0.31728527783771376</v>
      </c>
      <c r="J47" s="407">
        <f t="shared" si="20"/>
        <v>7.6263746998665673E-4</v>
      </c>
      <c r="K47" s="408">
        <f t="shared" si="21"/>
        <v>0.16848885447911099</v>
      </c>
      <c r="L47" s="407">
        <f t="shared" si="22"/>
        <v>4.2779901438794232E-2</v>
      </c>
      <c r="M47" s="408">
        <f t="shared" si="15"/>
        <v>0.14320345800314443</v>
      </c>
      <c r="N47" s="407">
        <f t="shared" si="23"/>
        <v>5.5531055068571344E-3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0.64470810336026441</v>
      </c>
      <c r="T47" s="49"/>
      <c r="U47" s="49"/>
    </row>
    <row r="48" spans="1:21" s="1" customFormat="1" x14ac:dyDescent="0.25">
      <c r="A48" s="314" t="s">
        <v>687</v>
      </c>
      <c r="B48" s="284" t="s">
        <v>575</v>
      </c>
      <c r="C48" s="406">
        <f t="shared" si="12"/>
        <v>1.3186817892101881</v>
      </c>
      <c r="D48" s="407">
        <f t="shared" si="18"/>
        <v>0.63336641280946937</v>
      </c>
      <c r="E48" s="406">
        <f t="shared" si="13"/>
        <v>0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2.3776353481049051</v>
      </c>
      <c r="J48" s="407">
        <f t="shared" si="20"/>
        <v>5.7149635772165541E-3</v>
      </c>
      <c r="K48" s="408">
        <f t="shared" ref="K48:K53" si="27">IF($L$13+$L$27=0,0,(L18+L33)/($L$13+$L$27)*100)</f>
        <v>1.4973120575628158</v>
      </c>
      <c r="L48" s="407">
        <f t="shared" si="22"/>
        <v>0.38017269714179752</v>
      </c>
      <c r="M48" s="408">
        <f t="shared" si="15"/>
        <v>1.2726080013760315</v>
      </c>
      <c r="N48" s="407">
        <f t="shared" si="23"/>
        <v>4.934885371522605E-2</v>
      </c>
      <c r="O48" s="408">
        <f t="shared" si="16"/>
        <v>0</v>
      </c>
      <c r="P48" s="407">
        <f t="shared" si="24"/>
        <v>0</v>
      </c>
      <c r="Q48" s="408">
        <f t="shared" si="17"/>
        <v>100</v>
      </c>
      <c r="R48" s="407">
        <f t="shared" si="25"/>
        <v>0</v>
      </c>
      <c r="S48" s="409">
        <f t="shared" si="26"/>
        <v>1.0686029272437094</v>
      </c>
      <c r="T48" s="49"/>
      <c r="U48" s="49"/>
    </row>
    <row r="49" spans="1:21" s="1" customFormat="1" x14ac:dyDescent="0.25">
      <c r="A49" s="314" t="s">
        <v>688</v>
      </c>
      <c r="B49" s="284" t="s">
        <v>659</v>
      </c>
      <c r="C49" s="406">
        <f t="shared" si="12"/>
        <v>1.8340178878940234</v>
      </c>
      <c r="D49" s="407">
        <f t="shared" si="18"/>
        <v>0.88088372812031457</v>
      </c>
      <c r="E49" s="406">
        <f t="shared" si="13"/>
        <v>0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8.1242197042159425</v>
      </c>
      <c r="J49" s="407">
        <f t="shared" si="20"/>
        <v>1.9527645288376912E-2</v>
      </c>
      <c r="K49" s="408">
        <f t="shared" si="27"/>
        <v>17.045773776658756</v>
      </c>
      <c r="L49" s="407">
        <f t="shared" si="22"/>
        <v>4.3279807698131876</v>
      </c>
      <c r="M49" s="408">
        <f t="shared" si="15"/>
        <v>4.7665531413459536</v>
      </c>
      <c r="N49" s="407">
        <f t="shared" si="23"/>
        <v>0.1848361266342757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5.4132282698561545</v>
      </c>
      <c r="T49" s="49"/>
      <c r="U49" s="49"/>
    </row>
    <row r="50" spans="1:21" s="1" customFormat="1" x14ac:dyDescent="0.25">
      <c r="A50" s="314" t="s">
        <v>689</v>
      </c>
      <c r="B50" s="284" t="s">
        <v>579</v>
      </c>
      <c r="C50" s="406">
        <f t="shared" si="12"/>
        <v>3.312583113794227</v>
      </c>
      <c r="D50" s="407">
        <f t="shared" si="18"/>
        <v>1.5910425859249155</v>
      </c>
      <c r="E50" s="406">
        <f t="shared" si="13"/>
        <v>36.359226580076268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7.5404431479031393</v>
      </c>
      <c r="J50" s="407">
        <f t="shared" si="20"/>
        <v>1.8124460498404917E-2</v>
      </c>
      <c r="K50" s="408">
        <f t="shared" si="27"/>
        <v>1.2298786715026346</v>
      </c>
      <c r="L50" s="407">
        <f t="shared" si="22"/>
        <v>0.31227043777593561</v>
      </c>
      <c r="M50" s="408">
        <f t="shared" si="15"/>
        <v>1.9636447783623543</v>
      </c>
      <c r="N50" s="407">
        <f t="shared" si="23"/>
        <v>7.6145693576727819E-2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1.9975831777759838</v>
      </c>
      <c r="T50" s="49"/>
      <c r="U50" s="49"/>
    </row>
    <row r="51" spans="1:21" s="1" customFormat="1" x14ac:dyDescent="0.25">
      <c r="A51" s="314" t="s">
        <v>690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 x14ac:dyDescent="0.25">
      <c r="A52" s="314" t="s">
        <v>691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 x14ac:dyDescent="0.3">
      <c r="A53" s="330" t="s">
        <v>692</v>
      </c>
      <c r="B53" s="331" t="s">
        <v>596</v>
      </c>
      <c r="C53" s="410">
        <f t="shared" si="12"/>
        <v>6.7343044981100549E-3</v>
      </c>
      <c r="D53" s="382">
        <f t="shared" si="18"/>
        <v>3.2345045769452008E-3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2.1157373637933463E-2</v>
      </c>
      <c r="J53" s="382">
        <f t="shared" si="20"/>
        <v>5.0854568521924807E-5</v>
      </c>
      <c r="K53" s="411">
        <f t="shared" si="27"/>
        <v>0.14174169777263068</v>
      </c>
      <c r="L53" s="382">
        <f t="shared" si="22"/>
        <v>3.5988706073328249E-2</v>
      </c>
      <c r="M53" s="411">
        <f t="shared" si="15"/>
        <v>1.1324294535407647E-2</v>
      </c>
      <c r="N53" s="382">
        <f t="shared" si="23"/>
        <v>4.3913047368216167E-4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3.9713195692477533E-2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719</v>
      </c>
      <c r="C54" s="412">
        <f>SUM(C55,C56)</f>
        <v>77.214296966348542</v>
      </c>
      <c r="D54" s="407">
        <f>SUM(D55,D56)</f>
        <v>37.086234668086547</v>
      </c>
      <c r="E54" s="412">
        <f>SUM(E55,E56)</f>
        <v>32.498821904894108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80.933022484812554</v>
      </c>
      <c r="J54" s="407">
        <f t="shared" si="28"/>
        <v>0.19453331061191162</v>
      </c>
      <c r="K54" s="392">
        <f t="shared" si="28"/>
        <v>79.467276337412656</v>
      </c>
      <c r="L54" s="407">
        <f t="shared" si="28"/>
        <v>20.177015624172437</v>
      </c>
      <c r="M54" s="392">
        <f t="shared" si="28"/>
        <v>91.47536430527947</v>
      </c>
      <c r="N54" s="407">
        <f t="shared" si="28"/>
        <v>3.5472072835996462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61.004990886470544</v>
      </c>
      <c r="T54" s="49"/>
      <c r="U54" s="49"/>
    </row>
    <row r="55" spans="1:21" s="1" customFormat="1" x14ac:dyDescent="0.25">
      <c r="A55" s="314" t="s">
        <v>694</v>
      </c>
      <c r="B55" s="284" t="s">
        <v>667</v>
      </c>
      <c r="C55" s="406">
        <f>IF($D$13+$D$27=0,0,(D25+D40)/($D$13+$D$27)*100)</f>
        <v>72.304218890385258</v>
      </c>
      <c r="D55" s="407">
        <f t="shared" si="18"/>
        <v>34.727910951907894</v>
      </c>
      <c r="E55" s="406">
        <f>IF($F$13+$F$27=0,0,(F25+F40)/($F$13+$F$27)*100)</f>
        <v>31.56541867193997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79.892614243360114</v>
      </c>
      <c r="J55" s="407">
        <f t="shared" si="20"/>
        <v>0.19203255068248182</v>
      </c>
      <c r="K55" s="408">
        <f>IF($L$13+$L$27=0,0,(L25+L40)/($L$13+$L$27)*100)</f>
        <v>5.5385169411245645</v>
      </c>
      <c r="L55" s="407">
        <f t="shared" si="22"/>
        <v>1.4062485592349738</v>
      </c>
      <c r="M55" s="408">
        <f>IF($N$13+$N$27=0,0,(N25+N40)/($N$13+$N$27)*100)</f>
        <v>87.995775653897013</v>
      </c>
      <c r="N55" s="407">
        <f t="shared" si="23"/>
        <v>3.4122767227666446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39.738468784591994</v>
      </c>
      <c r="T55" s="49"/>
      <c r="U55" s="49"/>
    </row>
    <row r="56" spans="1:21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4.9100780759632876</v>
      </c>
      <c r="D56" s="407">
        <f t="shared" si="18"/>
        <v>2.3583237161786554</v>
      </c>
      <c r="E56" s="406">
        <f>IF($F$13+$F$27=0,0,(F26+F41)/($F$13+$F$27)*100)</f>
        <v>0.93340323295414107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1.0404082414524436</v>
      </c>
      <c r="J56" s="407">
        <f t="shared" si="20"/>
        <v>2.5007599294298087E-3</v>
      </c>
      <c r="K56" s="408">
        <f>IF($L$13+$L$27=0,0,(L26+L41)/($L$13+$L$27)*100)</f>
        <v>73.928759396288086</v>
      </c>
      <c r="L56" s="407">
        <f t="shared" si="22"/>
        <v>18.770767064937463</v>
      </c>
      <c r="M56" s="408">
        <f>IF($N$13+$N$27=0,0,(N26+N41)/($N$13+$N$27)*100)</f>
        <v>3.4795886513824517</v>
      </c>
      <c r="N56" s="407">
        <f t="shared" si="23"/>
        <v>0.1349305608330017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21.26652210187855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720</v>
      </c>
      <c r="C57" s="397" t="s">
        <v>653</v>
      </c>
      <c r="D57" s="414">
        <f>SUM(D58,D68)</f>
        <v>3882.6265200000003</v>
      </c>
      <c r="E57" s="397" t="s">
        <v>653</v>
      </c>
      <c r="F57" s="414">
        <f>SUM(F58,F68)</f>
        <v>905.34746416666655</v>
      </c>
      <c r="G57" s="399" t="s">
        <v>653</v>
      </c>
      <c r="H57" s="414">
        <f>SUM(H58,H68)</f>
        <v>2572.1209173293173</v>
      </c>
      <c r="I57" s="399" t="s">
        <v>653</v>
      </c>
      <c r="J57" s="414">
        <f>SUM(J58,J68)</f>
        <v>232.61153666666667</v>
      </c>
      <c r="K57" s="399" t="s">
        <v>653</v>
      </c>
      <c r="L57" s="414">
        <f>SUM(L58,L68)</f>
        <v>520.49275749999993</v>
      </c>
      <c r="M57" s="399" t="s">
        <v>653</v>
      </c>
      <c r="N57" s="414">
        <f>SUM(N58,N68)</f>
        <v>28.207557500000004</v>
      </c>
      <c r="O57" s="399" t="s">
        <v>653</v>
      </c>
      <c r="P57" s="414">
        <f>SUM(P58,P68)</f>
        <v>0</v>
      </c>
      <c r="Q57" s="401" t="s">
        <v>653</v>
      </c>
      <c r="R57" s="414">
        <f>SUM(R58,R68)</f>
        <v>4.8</v>
      </c>
      <c r="S57" s="404">
        <f>SUM(D57,F57,H57,J57,L57,N57,P57,R57)</f>
        <v>8146.2067531626508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721</v>
      </c>
      <c r="C58" s="416" t="s">
        <v>653</v>
      </c>
      <c r="D58" s="417">
        <f>SUM(D59:D67)</f>
        <v>884.6837487529956</v>
      </c>
      <c r="E58" s="416" t="s">
        <v>653</v>
      </c>
      <c r="F58" s="417">
        <f>SUM(F59:F67)</f>
        <v>611.12020416666655</v>
      </c>
      <c r="G58" s="418" t="s">
        <v>653</v>
      </c>
      <c r="H58" s="417">
        <f>SUM(H59:H67)</f>
        <v>2263.894617329317</v>
      </c>
      <c r="I58" s="418" t="s">
        <v>653</v>
      </c>
      <c r="J58" s="417">
        <f>SUM(J59:J67)</f>
        <v>44.351989393965304</v>
      </c>
      <c r="K58" s="418" t="s">
        <v>653</v>
      </c>
      <c r="L58" s="417">
        <f>SUM(L59:L67)</f>
        <v>106.8713395812559</v>
      </c>
      <c r="M58" s="418" t="s">
        <v>653</v>
      </c>
      <c r="N58" s="417">
        <f>SUM(N59:N67)</f>
        <v>2.4045915152538231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4.8</v>
      </c>
      <c r="S58" s="449">
        <f>SUM(S59,S60,S61,S62,S63,S64,S65,S66,S67)</f>
        <v>3918.1264907394548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2.2481254513082444E-2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4.2315081553728944E-3</v>
      </c>
      <c r="K59" s="375" t="s">
        <v>653</v>
      </c>
      <c r="L59" s="423">
        <f>SUM(L15,L30,L45)</f>
        <v>9.6383589787879961E-2</v>
      </c>
      <c r="M59" s="375" t="s">
        <v>653</v>
      </c>
      <c r="N59" s="423">
        <f>SUM(N15,N30,N45)</f>
        <v>2.7464950128368537E-4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0.12337100195761898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585.22944575011388</v>
      </c>
      <c r="E60" s="421" t="s">
        <v>653</v>
      </c>
      <c r="F60" s="422">
        <f t="shared" ref="F60:F67" si="30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1.5920341399536582</v>
      </c>
      <c r="K60" s="375" t="s">
        <v>653</v>
      </c>
      <c r="L60" s="423">
        <f t="shared" ref="L60:L64" si="32">SUM(L16,L31,L46)</f>
        <v>2.2433802401052838</v>
      </c>
      <c r="M60" s="375" t="s">
        <v>653</v>
      </c>
      <c r="N60" s="423">
        <f t="shared" ref="N60:N67" si="33">SUM(N16,N31,N46)</f>
        <v>0.10333227929850017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589.1681924094712</v>
      </c>
      <c r="T60" s="49"/>
      <c r="U60" s="49"/>
    </row>
    <row r="61" spans="1:21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29"/>
        <v>48.147569623568479</v>
      </c>
      <c r="E61" s="421" t="s">
        <v>653</v>
      </c>
      <c r="F61" s="422">
        <f t="shared" si="30"/>
        <v>281.94286833333337</v>
      </c>
      <c r="G61" s="375" t="s">
        <v>653</v>
      </c>
      <c r="H61" s="375" t="s">
        <v>653</v>
      </c>
      <c r="I61" s="375" t="s">
        <v>653</v>
      </c>
      <c r="J61" s="422">
        <f t="shared" si="31"/>
        <v>0.7380421603954086</v>
      </c>
      <c r="K61" s="375" t="s">
        <v>653</v>
      </c>
      <c r="L61" s="423">
        <f t="shared" si="32"/>
        <v>0.8769722847584871</v>
      </c>
      <c r="M61" s="375" t="s">
        <v>653</v>
      </c>
      <c r="N61" s="423">
        <f t="shared" si="33"/>
        <v>4.0394197758225316E-2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331.745846599814</v>
      </c>
      <c r="T61" s="49"/>
      <c r="U61" s="49"/>
    </row>
    <row r="62" spans="1:21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29"/>
        <v>51.199488862285271</v>
      </c>
      <c r="E62" s="421" t="s">
        <v>653</v>
      </c>
      <c r="F62" s="422">
        <f t="shared" si="30"/>
        <v>0</v>
      </c>
      <c r="G62" s="375" t="s">
        <v>653</v>
      </c>
      <c r="H62" s="426">
        <f>H18</f>
        <v>1087.4893339959838</v>
      </c>
      <c r="I62" s="375" t="s">
        <v>653</v>
      </c>
      <c r="J62" s="422">
        <f t="shared" si="31"/>
        <v>5.5306541195566687</v>
      </c>
      <c r="K62" s="375" t="s">
        <v>653</v>
      </c>
      <c r="L62" s="423">
        <f t="shared" si="32"/>
        <v>7.7934008167886875</v>
      </c>
      <c r="M62" s="375" t="s">
        <v>653</v>
      </c>
      <c r="N62" s="423">
        <f t="shared" si="33"/>
        <v>0.35897163373774488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4.8</v>
      </c>
      <c r="S62" s="425">
        <f>SUM(D62,F62,H62,J62,L62,N62,P62,R62)</f>
        <v>1157.1718494283523</v>
      </c>
      <c r="T62" s="49"/>
      <c r="U62" s="49"/>
    </row>
    <row r="63" spans="1:21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29"/>
        <v>71.208064896917222</v>
      </c>
      <c r="E63" s="421" t="s">
        <v>653</v>
      </c>
      <c r="F63" s="422">
        <f t="shared" si="30"/>
        <v>0</v>
      </c>
      <c r="G63" s="375" t="s">
        <v>653</v>
      </c>
      <c r="H63" s="426">
        <f>H19</f>
        <v>1176.4052833333335</v>
      </c>
      <c r="I63" s="375" t="s">
        <v>653</v>
      </c>
      <c r="J63" s="422">
        <f t="shared" si="31"/>
        <v>18.897872296152826</v>
      </c>
      <c r="K63" s="375" t="s">
        <v>653</v>
      </c>
      <c r="L63" s="423">
        <f t="shared" si="32"/>
        <v>88.722017967343049</v>
      </c>
      <c r="M63" s="375" t="s">
        <v>653</v>
      </c>
      <c r="N63" s="423">
        <f t="shared" si="33"/>
        <v>1.3445282181132161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1356.57776671186</v>
      </c>
      <c r="T63" s="49"/>
      <c r="U63" s="49"/>
    </row>
    <row r="64" spans="1:21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29"/>
        <v>128.61523047321646</v>
      </c>
      <c r="E64" s="421" t="s">
        <v>653</v>
      </c>
      <c r="F64" s="422">
        <f t="shared" si="30"/>
        <v>329.17733583333313</v>
      </c>
      <c r="G64" s="375" t="s">
        <v>653</v>
      </c>
      <c r="H64" s="375" t="s">
        <v>653</v>
      </c>
      <c r="I64" s="375" t="s">
        <v>653</v>
      </c>
      <c r="J64" s="422">
        <f>SUM(J20,J35,J50)</f>
        <v>17.539940677813867</v>
      </c>
      <c r="K64" s="375" t="s">
        <v>653</v>
      </c>
      <c r="L64" s="423">
        <f t="shared" si="32"/>
        <v>6.4014294112084293</v>
      </c>
      <c r="M64" s="375" t="s">
        <v>653</v>
      </c>
      <c r="N64" s="423">
        <f t="shared" si="33"/>
        <v>0.55389622995230869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482.28783262552423</v>
      </c>
      <c r="T64" s="49"/>
      <c r="U64" s="49"/>
    </row>
    <row r="65" spans="1:21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0</v>
      </c>
      <c r="T65" s="49"/>
      <c r="U65" s="49"/>
    </row>
    <row r="66" spans="1:21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29"/>
        <v>0.26146789238117391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4.9214491937505267E-2</v>
      </c>
      <c r="K67" s="384" t="s">
        <v>653</v>
      </c>
      <c r="L67" s="429">
        <f>SUM(L23,L38,L53)</f>
        <v>0.73775527126408147</v>
      </c>
      <c r="M67" s="384" t="s">
        <v>653</v>
      </c>
      <c r="N67" s="429">
        <f t="shared" si="33"/>
        <v>3.1943068925444698E-3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1.051631962475305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722</v>
      </c>
      <c r="C68" s="432" t="s">
        <v>653</v>
      </c>
      <c r="D68" s="390">
        <f>SUM(D69,D70)</f>
        <v>2997.9427712470047</v>
      </c>
      <c r="E68" s="432" t="s">
        <v>653</v>
      </c>
      <c r="F68" s="390">
        <f>SUM(F69,F70)</f>
        <v>294.22726</v>
      </c>
      <c r="G68" s="391" t="s">
        <v>653</v>
      </c>
      <c r="H68" s="390">
        <f>SUM(H69,H70)</f>
        <v>308.22630000000004</v>
      </c>
      <c r="I68" s="391" t="s">
        <v>653</v>
      </c>
      <c r="J68" s="390">
        <f>SUM(J69,J70)</f>
        <v>188.25954727270135</v>
      </c>
      <c r="K68" s="391" t="s">
        <v>653</v>
      </c>
      <c r="L68" s="390">
        <f>SUM(L69,L70)</f>
        <v>413.62141791874404</v>
      </c>
      <c r="M68" s="391" t="s">
        <v>653</v>
      </c>
      <c r="N68" s="390">
        <f>SUM(N69,N70)</f>
        <v>25.80296598474618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4228.0802624231965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2807.3027777169482</v>
      </c>
      <c r="E69" s="421" t="s">
        <v>653</v>
      </c>
      <c r="F69" s="422">
        <f>SUM(F25,F40,F55)</f>
        <v>285.77671750000002</v>
      </c>
      <c r="G69" s="375" t="s">
        <v>653</v>
      </c>
      <c r="H69" s="433">
        <f>H25</f>
        <v>308.22630000000004</v>
      </c>
      <c r="I69" s="375" t="s">
        <v>653</v>
      </c>
      <c r="J69" s="422">
        <f>SUM(J25,J40,J55)</f>
        <v>185.83943767465217</v>
      </c>
      <c r="K69" s="375" t="s">
        <v>653</v>
      </c>
      <c r="L69" s="423">
        <f>SUM(L25,L40,L55)</f>
        <v>28.827579551463899</v>
      </c>
      <c r="M69" s="375" t="s">
        <v>653</v>
      </c>
      <c r="N69" s="423">
        <f>SUM(N25,N40,N55)</f>
        <v>24.821459015144001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3640.7942714582086</v>
      </c>
      <c r="T69" s="49"/>
      <c r="U69" s="49"/>
    </row>
    <row r="70" spans="1:21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190.63999353005636</v>
      </c>
      <c r="E70" s="436" t="s">
        <v>653</v>
      </c>
      <c r="F70" s="437">
        <f>SUM(F26,F41,F56)</f>
        <v>8.4505424999999992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2.4201095980491729</v>
      </c>
      <c r="K70" s="438" t="s">
        <v>653</v>
      </c>
      <c r="L70" s="440">
        <f>SUM(L26,L41,L56)</f>
        <v>384.79383836728016</v>
      </c>
      <c r="M70" s="438" t="s">
        <v>653</v>
      </c>
      <c r="N70" s="440">
        <f>SUM(N26,N41,N56)</f>
        <v>0.98150696960217954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587.28599096498783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AJ1Y0VsR/44k+ed75QE3TRCnutIsK4JgJ5Q8+kg8lGz7cn744NdcdBV27qz03hB8T9mPnyQZBDKrCZOrWRUAtQ==" saltValue="uB9/wmfE9VTLHIP3d9FAISzzco35c96lgjq7v5NPdnp7+3fHEoX/Y5wNZYFqlFoCjcBqA93h2/i3lF30DGs05g==" spinCount="100000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topLeftCell="A13" workbookViewId="0">
      <selection activeCell="D41" sqref="D41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988" t="s">
        <v>0</v>
      </c>
      <c r="B1" s="989"/>
      <c r="C1" s="989"/>
      <c r="D1" s="990"/>
    </row>
    <row r="2" spans="1:6" s="1" customFormat="1" x14ac:dyDescent="0.25">
      <c r="A2" s="988" t="s">
        <v>1</v>
      </c>
      <c r="B2" s="989"/>
      <c r="C2" s="989"/>
      <c r="D2" s="990"/>
    </row>
    <row r="3" spans="1:6" s="1" customFormat="1" x14ac:dyDescent="0.25">
      <c r="A3" s="991"/>
      <c r="B3" s="992"/>
      <c r="C3" s="992"/>
      <c r="D3" s="993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4" t="s">
        <v>723</v>
      </c>
      <c r="B5" s="995"/>
      <c r="C5" s="995"/>
      <c r="D5" s="996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1063" t="s">
        <v>724</v>
      </c>
      <c r="C8" s="1063"/>
      <c r="D8" s="1063"/>
      <c r="E8" s="49"/>
    </row>
    <row r="9" spans="1:6" s="1" customFormat="1" ht="21" customHeight="1" thickBot="1" x14ac:dyDescent="0.3">
      <c r="A9" s="450" t="s">
        <v>4</v>
      </c>
      <c r="B9" s="114" t="s">
        <v>725</v>
      </c>
      <c r="C9" s="451" t="s">
        <v>160</v>
      </c>
      <c r="D9" s="53" t="s">
        <v>1597</v>
      </c>
      <c r="E9" s="49"/>
      <c r="F9" s="9"/>
    </row>
    <row r="10" spans="1:6" s="1" customFormat="1" x14ac:dyDescent="0.25">
      <c r="A10" s="90" t="s">
        <v>494</v>
      </c>
      <c r="B10" s="92" t="s">
        <v>726</v>
      </c>
      <c r="C10" s="92" t="s">
        <v>480</v>
      </c>
      <c r="D10" s="452">
        <f>SUM(D11,D12,D13,D40,D45,D46)</f>
        <v>180</v>
      </c>
      <c r="E10" s="49"/>
      <c r="F10" s="9"/>
    </row>
    <row r="11" spans="1:6" s="1" customFormat="1" x14ac:dyDescent="0.25">
      <c r="A11" s="65" t="s">
        <v>496</v>
      </c>
      <c r="B11" s="41" t="s">
        <v>727</v>
      </c>
      <c r="C11" s="15" t="s">
        <v>480</v>
      </c>
      <c r="D11" s="453">
        <v>105</v>
      </c>
      <c r="E11" s="49"/>
      <c r="F11" s="9"/>
    </row>
    <row r="12" spans="1:6" s="1" customFormat="1" x14ac:dyDescent="0.25">
      <c r="A12" s="65" t="s">
        <v>546</v>
      </c>
      <c r="B12" s="15" t="s">
        <v>728</v>
      </c>
      <c r="C12" s="15" t="s">
        <v>480</v>
      </c>
      <c r="D12" s="453">
        <v>0</v>
      </c>
      <c r="E12" s="49"/>
      <c r="F12" s="9"/>
    </row>
    <row r="13" spans="1:6" s="1" customFormat="1" x14ac:dyDescent="0.25">
      <c r="A13" s="65">
        <v>1</v>
      </c>
      <c r="B13" s="41" t="s">
        <v>729</v>
      </c>
      <c r="C13" s="15" t="s">
        <v>480</v>
      </c>
      <c r="D13" s="454">
        <f>SUM(D14,D15,D16,D20,D21,D22,D26,D31,D38,D39)</f>
        <v>35</v>
      </c>
      <c r="E13" s="49"/>
      <c r="F13" s="9"/>
    </row>
    <row r="14" spans="1:6" s="1" customFormat="1" x14ac:dyDescent="0.25">
      <c r="A14" s="65" t="s">
        <v>285</v>
      </c>
      <c r="B14" s="33" t="s">
        <v>730</v>
      </c>
      <c r="C14" s="15" t="s">
        <v>480</v>
      </c>
      <c r="D14" s="453">
        <v>5</v>
      </c>
      <c r="E14" s="49"/>
      <c r="F14" s="9"/>
    </row>
    <row r="15" spans="1:6" s="1" customFormat="1" x14ac:dyDescent="0.25">
      <c r="A15" s="65" t="s">
        <v>295</v>
      </c>
      <c r="B15" s="15" t="s">
        <v>731</v>
      </c>
      <c r="C15" s="15" t="s">
        <v>480</v>
      </c>
      <c r="D15" s="453">
        <v>4</v>
      </c>
      <c r="E15" s="49"/>
      <c r="F15" s="9"/>
    </row>
    <row r="16" spans="1:6" s="1" customFormat="1" x14ac:dyDescent="0.25">
      <c r="A16" s="65" t="s">
        <v>297</v>
      </c>
      <c r="B16" s="15" t="s">
        <v>732</v>
      </c>
      <c r="C16" s="15" t="s">
        <v>480</v>
      </c>
      <c r="D16" s="454">
        <f>SUM(D17,D18,D19)</f>
        <v>6</v>
      </c>
      <c r="E16" s="49"/>
    </row>
    <row r="17" spans="1:5" s="1" customFormat="1" x14ac:dyDescent="0.25">
      <c r="A17" s="84" t="s">
        <v>733</v>
      </c>
      <c r="B17" s="70" t="s">
        <v>734</v>
      </c>
      <c r="C17" s="15" t="s">
        <v>480</v>
      </c>
      <c r="D17" s="455">
        <v>6</v>
      </c>
      <c r="E17" s="49"/>
    </row>
    <row r="18" spans="1:5" s="1" customFormat="1" x14ac:dyDescent="0.25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737</v>
      </c>
      <c r="B19" s="70" t="s">
        <v>738</v>
      </c>
      <c r="C19" s="39" t="s">
        <v>480</v>
      </c>
      <c r="D19" s="455">
        <v>0</v>
      </c>
      <c r="E19" s="49"/>
    </row>
    <row r="20" spans="1:5" s="1" customFormat="1" x14ac:dyDescent="0.25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740</v>
      </c>
      <c r="C21" s="15" t="s">
        <v>480</v>
      </c>
      <c r="D21" s="453">
        <v>0</v>
      </c>
      <c r="E21" s="49"/>
    </row>
    <row r="22" spans="1:5" s="1" customFormat="1" x14ac:dyDescent="0.25">
      <c r="A22" s="65" t="s">
        <v>20</v>
      </c>
      <c r="B22" s="15" t="s">
        <v>741</v>
      </c>
      <c r="C22" s="15" t="s">
        <v>480</v>
      </c>
      <c r="D22" s="454">
        <f>SUM(D23,D24,D25)</f>
        <v>7</v>
      </c>
      <c r="E22" s="49"/>
    </row>
    <row r="23" spans="1:5" s="1" customFormat="1" x14ac:dyDescent="0.25">
      <c r="A23" s="84" t="s">
        <v>742</v>
      </c>
      <c r="B23" s="70" t="s">
        <v>734</v>
      </c>
      <c r="C23" s="15" t="s">
        <v>480</v>
      </c>
      <c r="D23" s="456">
        <v>7</v>
      </c>
      <c r="E23" s="49"/>
    </row>
    <row r="24" spans="1:5" s="1" customFormat="1" x14ac:dyDescent="0.25">
      <c r="A24" s="84" t="s">
        <v>743</v>
      </c>
      <c r="B24" s="70" t="s">
        <v>744</v>
      </c>
      <c r="C24" s="39" t="s">
        <v>480</v>
      </c>
      <c r="D24" s="456">
        <v>0</v>
      </c>
      <c r="E24" s="49"/>
    </row>
    <row r="25" spans="1:5" s="1" customFormat="1" x14ac:dyDescent="0.25">
      <c r="A25" s="84" t="s">
        <v>745</v>
      </c>
      <c r="B25" s="70" t="s">
        <v>738</v>
      </c>
      <c r="C25" s="39" t="s">
        <v>480</v>
      </c>
      <c r="D25" s="456">
        <v>0</v>
      </c>
      <c r="E25" s="49"/>
    </row>
    <row r="26" spans="1:5" s="1" customFormat="1" x14ac:dyDescent="0.25">
      <c r="A26" s="65" t="s">
        <v>746</v>
      </c>
      <c r="B26" s="15" t="s">
        <v>517</v>
      </c>
      <c r="C26" s="15" t="s">
        <v>480</v>
      </c>
      <c r="D26" s="454">
        <f>SUM(D27,D28,D29,D30)</f>
        <v>8</v>
      </c>
      <c r="E26" s="49"/>
    </row>
    <row r="27" spans="1:5" s="1" customFormat="1" x14ac:dyDescent="0.25">
      <c r="A27" s="84" t="s">
        <v>747</v>
      </c>
      <c r="B27" s="70" t="s">
        <v>748</v>
      </c>
      <c r="C27" s="39" t="s">
        <v>480</v>
      </c>
      <c r="D27" s="455">
        <v>0</v>
      </c>
      <c r="E27" s="49"/>
    </row>
    <row r="28" spans="1:5" s="1" customFormat="1" x14ac:dyDescent="0.25">
      <c r="A28" s="84" t="s">
        <v>749</v>
      </c>
      <c r="B28" s="70" t="s">
        <v>750</v>
      </c>
      <c r="C28" s="39" t="s">
        <v>480</v>
      </c>
      <c r="D28" s="455">
        <v>0</v>
      </c>
      <c r="E28" s="49"/>
    </row>
    <row r="29" spans="1:5" s="1" customFormat="1" x14ac:dyDescent="0.25">
      <c r="A29" s="84" t="s">
        <v>751</v>
      </c>
      <c r="B29" s="70" t="s">
        <v>752</v>
      </c>
      <c r="C29" s="39" t="s">
        <v>480</v>
      </c>
      <c r="D29" s="455">
        <v>8</v>
      </c>
      <c r="E29" s="49"/>
    </row>
    <row r="30" spans="1:5" s="1" customFormat="1" x14ac:dyDescent="0.25">
      <c r="A30" s="84" t="s">
        <v>753</v>
      </c>
      <c r="B30" s="70" t="s">
        <v>754</v>
      </c>
      <c r="C30" s="39" t="s">
        <v>480</v>
      </c>
      <c r="D30" s="455">
        <v>0</v>
      </c>
      <c r="E30" s="49"/>
    </row>
    <row r="31" spans="1:5" s="1" customFormat="1" x14ac:dyDescent="0.25">
      <c r="A31" s="65" t="s">
        <v>755</v>
      </c>
      <c r="B31" s="15" t="s">
        <v>756</v>
      </c>
      <c r="C31" s="15" t="s">
        <v>480</v>
      </c>
      <c r="D31" s="454">
        <f>SUM(D32,D34,D35,D36,D37)</f>
        <v>0</v>
      </c>
      <c r="E31" s="49"/>
    </row>
    <row r="32" spans="1:5" s="1" customFormat="1" x14ac:dyDescent="0.25">
      <c r="A32" s="84" t="s">
        <v>757</v>
      </c>
      <c r="B32" s="70" t="s">
        <v>758</v>
      </c>
      <c r="C32" s="39" t="s">
        <v>480</v>
      </c>
      <c r="D32" s="455">
        <v>0</v>
      </c>
      <c r="E32" s="49"/>
    </row>
    <row r="33" spans="1:5" s="1" customFormat="1" x14ac:dyDescent="0.25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769</v>
      </c>
      <c r="B38" s="15" t="s">
        <v>770</v>
      </c>
      <c r="C38" s="39" t="s">
        <v>480</v>
      </c>
      <c r="D38" s="455">
        <v>0</v>
      </c>
      <c r="E38" s="49"/>
    </row>
    <row r="39" spans="1:5" s="1" customFormat="1" x14ac:dyDescent="0.25">
      <c r="A39" s="65" t="s">
        <v>771</v>
      </c>
      <c r="B39" s="15" t="s">
        <v>596</v>
      </c>
      <c r="C39" s="39" t="s">
        <v>480</v>
      </c>
      <c r="D39" s="453">
        <v>5</v>
      </c>
      <c r="E39" s="49"/>
    </row>
    <row r="40" spans="1:5" s="1" customFormat="1" x14ac:dyDescent="0.25">
      <c r="A40" s="65" t="s">
        <v>351</v>
      </c>
      <c r="B40" s="236" t="s">
        <v>772</v>
      </c>
      <c r="C40" s="15" t="s">
        <v>480</v>
      </c>
      <c r="D40" s="458">
        <f>SUM(D41,D42,D43,D44)</f>
        <v>4</v>
      </c>
      <c r="E40" s="49"/>
    </row>
    <row r="41" spans="1:5" s="1" customFormat="1" x14ac:dyDescent="0.25">
      <c r="A41" s="84" t="s">
        <v>300</v>
      </c>
      <c r="B41" s="70" t="s">
        <v>773</v>
      </c>
      <c r="C41" s="39" t="s">
        <v>480</v>
      </c>
      <c r="D41" s="455">
        <v>2</v>
      </c>
      <c r="E41" s="49"/>
    </row>
    <row r="42" spans="1:5" s="1" customFormat="1" x14ac:dyDescent="0.25">
      <c r="A42" s="84" t="s">
        <v>354</v>
      </c>
      <c r="B42" s="70" t="s">
        <v>774</v>
      </c>
      <c r="C42" s="39" t="s">
        <v>480</v>
      </c>
      <c r="D42" s="455">
        <v>1</v>
      </c>
      <c r="E42" s="49"/>
    </row>
    <row r="43" spans="1:5" s="1" customFormat="1" x14ac:dyDescent="0.25">
      <c r="A43" s="84" t="s">
        <v>356</v>
      </c>
      <c r="B43" s="70" t="s">
        <v>775</v>
      </c>
      <c r="C43" s="39" t="s">
        <v>480</v>
      </c>
      <c r="D43" s="455">
        <v>1</v>
      </c>
      <c r="E43" s="49"/>
    </row>
    <row r="44" spans="1:5" s="1" customFormat="1" x14ac:dyDescent="0.25">
      <c r="A44" s="84" t="s">
        <v>358</v>
      </c>
      <c r="B44" s="70" t="s">
        <v>776</v>
      </c>
      <c r="C44" s="39" t="s">
        <v>480</v>
      </c>
      <c r="D44" s="455">
        <v>0</v>
      </c>
      <c r="E44" s="49"/>
    </row>
    <row r="45" spans="1:5" s="1" customFormat="1" x14ac:dyDescent="0.25">
      <c r="A45" s="65" t="s">
        <v>364</v>
      </c>
      <c r="B45" s="41" t="s">
        <v>777</v>
      </c>
      <c r="C45" s="15" t="s">
        <v>480</v>
      </c>
      <c r="D45" s="459">
        <v>31</v>
      </c>
      <c r="E45" s="49"/>
    </row>
    <row r="46" spans="1:5" s="1" customFormat="1" ht="25.5" x14ac:dyDescent="0.25">
      <c r="A46" s="152" t="s">
        <v>169</v>
      </c>
      <c r="B46" s="460" t="s">
        <v>778</v>
      </c>
      <c r="C46" s="153" t="s">
        <v>480</v>
      </c>
      <c r="D46" s="461">
        <v>5</v>
      </c>
      <c r="E46" s="49"/>
    </row>
    <row r="47" spans="1:5" s="1" customFormat="1" ht="26.25" thickBot="1" x14ac:dyDescent="0.3">
      <c r="A47" s="110" t="s">
        <v>171</v>
      </c>
      <c r="B47" s="462" t="s">
        <v>779</v>
      </c>
      <c r="C47" s="110" t="s">
        <v>480</v>
      </c>
      <c r="D47" s="463">
        <v>3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Gdt5sFLX3W6Vrdl+d9SlBEWVM27rTnizac5K5QFsT02D5NZbNnUlafQwM0UHrvUPCCmy87Fg5+nyYSxKsDlF2g==" saltValue="bHkuvNH7yVfdK6azCM1gSuO7wGYo9Rqae/04O2gic+JPGXiBlNuPEMVk58ofjrsR2Z4IRKHn3baNQnyswqA9e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4"/>
  <sheetViews>
    <sheetView topLeftCell="C28" workbookViewId="0">
      <selection activeCell="F39" sqref="F39:P58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90"/>
    </row>
    <row r="2" spans="1:19" s="1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90"/>
    </row>
    <row r="3" spans="1:19" s="1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3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994" t="s">
        <v>780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6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1064" t="s">
        <v>781</v>
      </c>
      <c r="K8" s="1064"/>
      <c r="L8" s="1064"/>
      <c r="M8" s="1064"/>
      <c r="N8" s="1064"/>
      <c r="O8" s="1064"/>
      <c r="P8" s="1064"/>
      <c r="Q8" s="1064"/>
      <c r="R8" s="469"/>
      <c r="S8" s="49"/>
    </row>
    <row r="9" spans="1:19" s="1" customFormat="1" ht="20.25" customHeight="1" x14ac:dyDescent="0.25">
      <c r="A9" s="1065" t="s">
        <v>4</v>
      </c>
      <c r="B9" s="1068" t="s">
        <v>5</v>
      </c>
      <c r="C9" s="1070" t="s">
        <v>160</v>
      </c>
      <c r="D9" s="1073" t="s">
        <v>782</v>
      </c>
      <c r="E9" s="1065" t="s">
        <v>783</v>
      </c>
      <c r="F9" s="1076" t="s">
        <v>784</v>
      </c>
      <c r="G9" s="1076"/>
      <c r="H9" s="1076"/>
      <c r="I9" s="1076"/>
      <c r="J9" s="1076"/>
      <c r="K9" s="1076"/>
      <c r="L9" s="1076"/>
      <c r="M9" s="1076"/>
      <c r="N9" s="1077"/>
      <c r="O9" s="1065" t="s">
        <v>785</v>
      </c>
      <c r="P9" s="1073" t="s">
        <v>786</v>
      </c>
      <c r="Q9" s="1078" t="s">
        <v>492</v>
      </c>
      <c r="R9" s="470"/>
      <c r="S9" s="444"/>
    </row>
    <row r="10" spans="1:19" s="1" customFormat="1" ht="15" customHeight="1" x14ac:dyDescent="0.25">
      <c r="A10" s="1066"/>
      <c r="B10" s="1046"/>
      <c r="C10" s="1071"/>
      <c r="D10" s="1074"/>
      <c r="E10" s="1066"/>
      <c r="F10" s="1081" t="s">
        <v>787</v>
      </c>
      <c r="G10" s="1084" t="s">
        <v>788</v>
      </c>
      <c r="H10" s="1084"/>
      <c r="I10" s="1084"/>
      <c r="J10" s="1085" t="s">
        <v>789</v>
      </c>
      <c r="K10" s="1086"/>
      <c r="L10" s="1086"/>
      <c r="M10" s="1086"/>
      <c r="N10" s="1087"/>
      <c r="O10" s="1066"/>
      <c r="P10" s="1074"/>
      <c r="Q10" s="1079"/>
      <c r="R10" s="470"/>
      <c r="S10" s="444"/>
    </row>
    <row r="11" spans="1:19" s="1" customFormat="1" ht="20.25" customHeight="1" x14ac:dyDescent="0.25">
      <c r="A11" s="1066"/>
      <c r="B11" s="1046"/>
      <c r="C11" s="1071"/>
      <c r="D11" s="1074"/>
      <c r="E11" s="1066"/>
      <c r="F11" s="1082"/>
      <c r="G11" s="1084"/>
      <c r="H11" s="1084"/>
      <c r="I11" s="1084"/>
      <c r="J11" s="1088"/>
      <c r="K11" s="1089"/>
      <c r="L11" s="1089"/>
      <c r="M11" s="1089"/>
      <c r="N11" s="1090"/>
      <c r="O11" s="1066"/>
      <c r="P11" s="1074"/>
      <c r="Q11" s="1079"/>
      <c r="R11" s="470"/>
      <c r="S11" s="444"/>
    </row>
    <row r="12" spans="1:19" s="1" customFormat="1" ht="92.25" customHeight="1" thickBot="1" x14ac:dyDescent="0.3">
      <c r="A12" s="1067"/>
      <c r="B12" s="1069"/>
      <c r="C12" s="1072"/>
      <c r="D12" s="1075"/>
      <c r="E12" s="1067"/>
      <c r="F12" s="1083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1067"/>
      <c r="P12" s="1075"/>
      <c r="Q12" s="1080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798</v>
      </c>
      <c r="C14" s="483" t="s">
        <v>645</v>
      </c>
      <c r="D14" s="484">
        <f>SUM(D15,D16,D17,D23:D29,D33)</f>
        <v>53.409102850199993</v>
      </c>
      <c r="E14" s="485">
        <f>SUM(E15,E16,E17,E23:E29,E33)</f>
        <v>45.890388225376533</v>
      </c>
      <c r="F14" s="486">
        <f t="shared" ref="F14:P14" si="0">SUM(F15,F16,F17,F23:F29,F33)</f>
        <v>2.857392742558662E-3</v>
      </c>
      <c r="G14" s="486">
        <f t="shared" si="0"/>
        <v>9.5343673855785891</v>
      </c>
      <c r="H14" s="486">
        <f t="shared" si="0"/>
        <v>1.0734927294146845</v>
      </c>
      <c r="I14" s="486">
        <f t="shared" si="0"/>
        <v>13.30537717954997</v>
      </c>
      <c r="J14" s="486">
        <f t="shared" si="0"/>
        <v>12.685319221182684</v>
      </c>
      <c r="K14" s="486">
        <f t="shared" si="0"/>
        <v>9.2557414536055482</v>
      </c>
      <c r="L14" s="486">
        <f t="shared" si="0"/>
        <v>0</v>
      </c>
      <c r="M14" s="486">
        <f t="shared" si="0"/>
        <v>0</v>
      </c>
      <c r="N14" s="484">
        <f t="shared" si="0"/>
        <v>3.3232863302504259E-2</v>
      </c>
      <c r="O14" s="485">
        <f t="shared" si="0"/>
        <v>6.3227329158398344</v>
      </c>
      <c r="P14" s="484">
        <f t="shared" si="0"/>
        <v>1.1959817089836173</v>
      </c>
      <c r="Q14" s="487" t="s">
        <v>799</v>
      </c>
      <c r="R14" s="470"/>
      <c r="S14" s="49"/>
    </row>
    <row r="15" spans="1:19" s="1" customFormat="1" x14ac:dyDescent="0.25">
      <c r="A15" s="146" t="s">
        <v>285</v>
      </c>
      <c r="B15" s="177" t="s">
        <v>800</v>
      </c>
      <c r="C15" s="488" t="s">
        <v>645</v>
      </c>
      <c r="D15" s="489">
        <v>20.584942849999994</v>
      </c>
      <c r="E15" s="490">
        <f>SUM(F15:N15)</f>
        <v>13.066228225176539</v>
      </c>
      <c r="F15" s="491">
        <f>$D15*F39/100</f>
        <v>2.857392742558662E-3</v>
      </c>
      <c r="G15" s="491">
        <f t="shared" ref="G15:P16" si="1">$D15*G39/100</f>
        <v>1.0750462082019374</v>
      </c>
      <c r="H15" s="491">
        <f t="shared" si="1"/>
        <v>0.42025231058625878</v>
      </c>
      <c r="I15" s="491">
        <f t="shared" si="1"/>
        <v>3.734661582244017</v>
      </c>
      <c r="J15" s="491">
        <f t="shared" si="1"/>
        <v>4.7325603984593352</v>
      </c>
      <c r="K15" s="491">
        <f t="shared" si="1"/>
        <v>3.0676174696399277</v>
      </c>
      <c r="L15" s="491">
        <f t="shared" si="1"/>
        <v>0</v>
      </c>
      <c r="M15" s="491">
        <f t="shared" si="1"/>
        <v>0</v>
      </c>
      <c r="N15" s="492">
        <f t="shared" si="1"/>
        <v>3.3232863302504259E-2</v>
      </c>
      <c r="O15" s="490">
        <f t="shared" si="1"/>
        <v>6.3227329158398344</v>
      </c>
      <c r="P15" s="492">
        <f>$D15*P39/100</f>
        <v>1.1959817089836173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801</v>
      </c>
      <c r="C16" s="488" t="s">
        <v>645</v>
      </c>
      <c r="D16" s="489">
        <v>0</v>
      </c>
      <c r="E16" s="490">
        <f>SUM(F16:N16)</f>
        <v>0</v>
      </c>
      <c r="F16" s="491">
        <f>$D16*F40/100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802</v>
      </c>
      <c r="C17" s="488" t="s">
        <v>645</v>
      </c>
      <c r="D17" s="495">
        <f>SUM(D18:D22)</f>
        <v>0</v>
      </c>
      <c r="E17" s="490">
        <f>SUM(E18:E22)</f>
        <v>0</v>
      </c>
      <c r="F17" s="491">
        <f t="shared" ref="F17" si="2">SUM(F18:F22)</f>
        <v>0</v>
      </c>
      <c r="G17" s="491">
        <f>SUM(G18:G22)</f>
        <v>0</v>
      </c>
      <c r="H17" s="491">
        <f t="shared" ref="H17:P17" si="3">SUM(H18:H22)</f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 x14ac:dyDescent="0.25">
      <c r="A18" s="65" t="s">
        <v>733</v>
      </c>
      <c r="B18" s="494" t="s">
        <v>803</v>
      </c>
      <c r="C18" s="488" t="s">
        <v>645</v>
      </c>
      <c r="D18" s="489">
        <v>0</v>
      </c>
      <c r="E18" s="490">
        <f>SUM(F18:N18)</f>
        <v>0</v>
      </c>
      <c r="F18" s="491">
        <f t="shared" ref="F18:P28" si="4">$D18*F41/100</f>
        <v>0</v>
      </c>
      <c r="G18" s="491">
        <f t="shared" si="4"/>
        <v>0</v>
      </c>
      <c r="H18" s="491">
        <f t="shared" si="4"/>
        <v>0</v>
      </c>
      <c r="I18" s="491">
        <f t="shared" si="4"/>
        <v>0</v>
      </c>
      <c r="J18" s="491">
        <f t="shared" si="4"/>
        <v>0</v>
      </c>
      <c r="K18" s="491">
        <f t="shared" si="4"/>
        <v>0</v>
      </c>
      <c r="L18" s="491">
        <f t="shared" si="4"/>
        <v>0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 x14ac:dyDescent="0.25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737</v>
      </c>
      <c r="B20" s="494" t="s">
        <v>805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806</v>
      </c>
      <c r="B21" s="494" t="s">
        <v>807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 x14ac:dyDescent="0.25">
      <c r="A22" s="65" t="s">
        <v>808</v>
      </c>
      <c r="B22" s="494" t="s">
        <v>809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810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811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746</v>
      </c>
      <c r="B26" s="494" t="s">
        <v>813</v>
      </c>
      <c r="C26" s="488" t="s">
        <v>645</v>
      </c>
      <c r="D26" s="489">
        <v>24.986970000199999</v>
      </c>
      <c r="E26" s="490">
        <f t="shared" si="5"/>
        <v>24.986970000199996</v>
      </c>
      <c r="F26" s="491">
        <f t="shared" si="4"/>
        <v>0</v>
      </c>
      <c r="G26" s="491">
        <f t="shared" si="4"/>
        <v>6.4395495415535091</v>
      </c>
      <c r="H26" s="491">
        <f t="shared" si="4"/>
        <v>0.49727087450477037</v>
      </c>
      <c r="I26" s="491">
        <f t="shared" si="4"/>
        <v>7.2855842619848588</v>
      </c>
      <c r="J26" s="491">
        <f t="shared" si="4"/>
        <v>6.0539354585464915</v>
      </c>
      <c r="K26" s="491">
        <f t="shared" si="4"/>
        <v>4.710629863610369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 x14ac:dyDescent="0.25">
      <c r="A27" s="65" t="s">
        <v>755</v>
      </c>
      <c r="B27" s="284" t="s">
        <v>814</v>
      </c>
      <c r="C27" s="488" t="s">
        <v>645</v>
      </c>
      <c r="D27" s="496">
        <v>7.8371899999999997</v>
      </c>
      <c r="E27" s="490">
        <f t="shared" si="5"/>
        <v>7.8371899999999997</v>
      </c>
      <c r="F27" s="491">
        <f t="shared" si="4"/>
        <v>0</v>
      </c>
      <c r="G27" s="491">
        <f t="shared" si="4"/>
        <v>2.0197716358231426</v>
      </c>
      <c r="H27" s="491">
        <f t="shared" si="4"/>
        <v>0.15596954432365537</v>
      </c>
      <c r="I27" s="491">
        <f t="shared" si="4"/>
        <v>2.2851313353210934</v>
      </c>
      <c r="J27" s="491">
        <f t="shared" si="4"/>
        <v>1.8988233641768573</v>
      </c>
      <c r="K27" s="491">
        <f t="shared" si="4"/>
        <v>1.477494120355251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 x14ac:dyDescent="0.25">
      <c r="A28" s="65" t="s">
        <v>769</v>
      </c>
      <c r="B28" s="284" t="s">
        <v>815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771</v>
      </c>
      <c r="B29" s="284" t="s">
        <v>816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 x14ac:dyDescent="0.25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821</v>
      </c>
      <c r="B32" s="284" t="s">
        <v>822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 x14ac:dyDescent="0.25">
      <c r="A33" s="65" t="s">
        <v>823</v>
      </c>
      <c r="B33" s="284" t="s">
        <v>824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 x14ac:dyDescent="0.25">
      <c r="A34" s="65" t="s">
        <v>825</v>
      </c>
      <c r="B34" s="284" t="s">
        <v>826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 x14ac:dyDescent="0.25">
      <c r="A35" s="65" t="s">
        <v>827</v>
      </c>
      <c r="B35" s="284" t="s">
        <v>828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 x14ac:dyDescent="0.25">
      <c r="A36" s="65" t="s">
        <v>829</v>
      </c>
      <c r="B36" s="284" t="s">
        <v>830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 x14ac:dyDescent="0.25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5.5" x14ac:dyDescent="0.25">
      <c r="A39" s="65" t="s">
        <v>300</v>
      </c>
      <c r="B39" s="510" t="s">
        <v>1599</v>
      </c>
      <c r="C39" s="503" t="s">
        <v>834</v>
      </c>
      <c r="D39" s="81">
        <f>SUM(E39,O39,P39)</f>
        <v>99.999999999999986</v>
      </c>
      <c r="E39" s="511">
        <f>SUM(F39:N39)</f>
        <v>63.474687884190764</v>
      </c>
      <c r="F39" s="372">
        <v>1.3880984578777508E-2</v>
      </c>
      <c r="G39" s="512">
        <v>5.22248818486245</v>
      </c>
      <c r="H39" s="512">
        <v>2.041551990931366</v>
      </c>
      <c r="I39" s="512">
        <v>18.142686183090461</v>
      </c>
      <c r="J39" s="512">
        <v>22.990398530347811</v>
      </c>
      <c r="K39" s="512">
        <v>14.902239428077541</v>
      </c>
      <c r="L39" s="512">
        <v>0</v>
      </c>
      <c r="M39" s="512">
        <v>0</v>
      </c>
      <c r="N39" s="513">
        <v>0.16144258230235634</v>
      </c>
      <c r="O39" s="514">
        <v>30.715328975712147</v>
      </c>
      <c r="P39" s="515">
        <v>5.8099831400970716</v>
      </c>
      <c r="Q39" s="509"/>
      <c r="R39" s="470"/>
      <c r="S39" s="49"/>
    </row>
    <row r="40" spans="1:19" s="1" customFormat="1" ht="25.5" x14ac:dyDescent="0.25">
      <c r="A40" s="65" t="s">
        <v>354</v>
      </c>
      <c r="B40" s="510" t="s">
        <v>1600</v>
      </c>
      <c r="C40" s="503" t="s">
        <v>834</v>
      </c>
      <c r="D40" s="504">
        <f t="shared" ref="D40:D58" si="10">SUM(E40,O40,P40)</f>
        <v>99.999999999999986</v>
      </c>
      <c r="E40" s="516">
        <f t="shared" ref="E40:E58" si="11">SUM(F40:N40)</f>
        <v>63.474687884190764</v>
      </c>
      <c r="F40" s="372">
        <v>1.3880984578777508E-2</v>
      </c>
      <c r="G40" s="512">
        <v>5.22248818486245</v>
      </c>
      <c r="H40" s="512">
        <v>2.041551990931366</v>
      </c>
      <c r="I40" s="512">
        <v>18.142686183090461</v>
      </c>
      <c r="J40" s="512">
        <v>22.990398530347811</v>
      </c>
      <c r="K40" s="512">
        <v>14.902239428077541</v>
      </c>
      <c r="L40" s="512">
        <v>0</v>
      </c>
      <c r="M40" s="512">
        <v>0</v>
      </c>
      <c r="N40" s="513">
        <v>0.16144258230235634</v>
      </c>
      <c r="O40" s="517">
        <v>30.715328975712147</v>
      </c>
      <c r="P40" s="513">
        <v>5.8099831400970716</v>
      </c>
      <c r="Q40" s="509"/>
      <c r="R40" s="470"/>
      <c r="S40" s="49"/>
    </row>
    <row r="41" spans="1:19" s="1" customFormat="1" ht="38.25" x14ac:dyDescent="0.25">
      <c r="A41" s="65" t="s">
        <v>356</v>
      </c>
      <c r="B41" s="510" t="s">
        <v>1601</v>
      </c>
      <c r="C41" s="503" t="s">
        <v>834</v>
      </c>
      <c r="D41" s="504">
        <f t="shared" si="10"/>
        <v>99.999999999999986</v>
      </c>
      <c r="E41" s="516">
        <f t="shared" si="11"/>
        <v>63.474687884190764</v>
      </c>
      <c r="F41" s="372">
        <v>1.3880984578777508E-2</v>
      </c>
      <c r="G41" s="512">
        <v>5.22248818486245</v>
      </c>
      <c r="H41" s="512">
        <v>2.041551990931366</v>
      </c>
      <c r="I41" s="512">
        <v>18.142686183090461</v>
      </c>
      <c r="J41" s="512">
        <v>22.990398530347811</v>
      </c>
      <c r="K41" s="512">
        <v>14.902239428077541</v>
      </c>
      <c r="L41" s="512">
        <v>0</v>
      </c>
      <c r="M41" s="512">
        <v>0</v>
      </c>
      <c r="N41" s="513">
        <v>0.16144258230235634</v>
      </c>
      <c r="O41" s="517">
        <v>30.715328975712147</v>
      </c>
      <c r="P41" s="513">
        <v>5.8099831400970716</v>
      </c>
      <c r="Q41" s="509"/>
      <c r="R41" s="470"/>
      <c r="S41" s="49"/>
    </row>
    <row r="42" spans="1:19" s="1" customFormat="1" ht="38.25" x14ac:dyDescent="0.25">
      <c r="A42" s="152" t="s">
        <v>358</v>
      </c>
      <c r="B42" s="510" t="s">
        <v>1602</v>
      </c>
      <c r="C42" s="503" t="s">
        <v>834</v>
      </c>
      <c r="D42" s="504">
        <f t="shared" si="10"/>
        <v>99.999999999999986</v>
      </c>
      <c r="E42" s="516">
        <f t="shared" si="11"/>
        <v>63.474687884190764</v>
      </c>
      <c r="F42" s="372">
        <v>1.3880984578777508E-2</v>
      </c>
      <c r="G42" s="512">
        <v>5.22248818486245</v>
      </c>
      <c r="H42" s="512">
        <v>2.041551990931366</v>
      </c>
      <c r="I42" s="512">
        <v>18.142686183090461</v>
      </c>
      <c r="J42" s="512">
        <v>22.990398530347811</v>
      </c>
      <c r="K42" s="512">
        <v>14.902239428077541</v>
      </c>
      <c r="L42" s="512">
        <v>0</v>
      </c>
      <c r="M42" s="512">
        <v>0</v>
      </c>
      <c r="N42" s="513">
        <v>0.16144258230235634</v>
      </c>
      <c r="O42" s="517">
        <v>30.715328975712147</v>
      </c>
      <c r="P42" s="513">
        <v>5.8099831400970716</v>
      </c>
      <c r="Q42" s="509"/>
      <c r="R42" s="470"/>
      <c r="S42" s="49"/>
    </row>
    <row r="43" spans="1:19" s="1" customFormat="1" ht="38.25" x14ac:dyDescent="0.25">
      <c r="A43" s="65" t="s">
        <v>360</v>
      </c>
      <c r="B43" s="510" t="s">
        <v>1603</v>
      </c>
      <c r="C43" s="503" t="s">
        <v>834</v>
      </c>
      <c r="D43" s="504">
        <f t="shared" si="10"/>
        <v>99.999999999999986</v>
      </c>
      <c r="E43" s="516">
        <f t="shared" si="11"/>
        <v>63.474687884190764</v>
      </c>
      <c r="F43" s="372">
        <v>1.3880984578777508E-2</v>
      </c>
      <c r="G43" s="512">
        <v>5.22248818486245</v>
      </c>
      <c r="H43" s="512">
        <v>2.041551990931366</v>
      </c>
      <c r="I43" s="512">
        <v>18.142686183090461</v>
      </c>
      <c r="J43" s="512">
        <v>22.990398530347811</v>
      </c>
      <c r="K43" s="512">
        <v>14.902239428077541</v>
      </c>
      <c r="L43" s="512">
        <v>0</v>
      </c>
      <c r="M43" s="512">
        <v>0</v>
      </c>
      <c r="N43" s="513">
        <v>0.16144258230235634</v>
      </c>
      <c r="O43" s="517">
        <v>30.715328975712147</v>
      </c>
      <c r="P43" s="513">
        <v>5.8099831400970716</v>
      </c>
      <c r="Q43" s="509"/>
      <c r="R43" s="470"/>
      <c r="S43" s="49"/>
    </row>
    <row r="44" spans="1:19" s="1" customFormat="1" ht="38.25" x14ac:dyDescent="0.25">
      <c r="A44" s="65" t="s">
        <v>835</v>
      </c>
      <c r="B44" s="510" t="s">
        <v>1604</v>
      </c>
      <c r="C44" s="503" t="s">
        <v>834</v>
      </c>
      <c r="D44" s="504">
        <f t="shared" si="10"/>
        <v>99.999999999999986</v>
      </c>
      <c r="E44" s="516">
        <f t="shared" si="11"/>
        <v>63.474687884190764</v>
      </c>
      <c r="F44" s="372">
        <v>1.3880984578777508E-2</v>
      </c>
      <c r="G44" s="512">
        <v>5.22248818486245</v>
      </c>
      <c r="H44" s="512">
        <v>2.041551990931366</v>
      </c>
      <c r="I44" s="512">
        <v>18.142686183090461</v>
      </c>
      <c r="J44" s="512">
        <v>22.990398530347811</v>
      </c>
      <c r="K44" s="512">
        <v>14.902239428077541</v>
      </c>
      <c r="L44" s="512">
        <v>0</v>
      </c>
      <c r="M44" s="512">
        <v>0</v>
      </c>
      <c r="N44" s="513">
        <v>0.16144258230235634</v>
      </c>
      <c r="O44" s="517">
        <v>30.715328975712147</v>
      </c>
      <c r="P44" s="513">
        <v>5.8099831400970716</v>
      </c>
      <c r="Q44" s="509"/>
      <c r="R44" s="470"/>
      <c r="S44" s="49"/>
    </row>
    <row r="45" spans="1:19" s="1" customFormat="1" ht="38.25" x14ac:dyDescent="0.25">
      <c r="A45" s="65" t="s">
        <v>836</v>
      </c>
      <c r="B45" s="510" t="s">
        <v>1605</v>
      </c>
      <c r="C45" s="503" t="s">
        <v>834</v>
      </c>
      <c r="D45" s="504">
        <f t="shared" si="10"/>
        <v>99.999999999999986</v>
      </c>
      <c r="E45" s="516">
        <f t="shared" si="11"/>
        <v>63.474687884190764</v>
      </c>
      <c r="F45" s="372">
        <v>1.3880984578777508E-2</v>
      </c>
      <c r="G45" s="512">
        <v>5.22248818486245</v>
      </c>
      <c r="H45" s="512">
        <v>2.041551990931366</v>
      </c>
      <c r="I45" s="512">
        <v>18.142686183090461</v>
      </c>
      <c r="J45" s="512">
        <v>22.990398530347811</v>
      </c>
      <c r="K45" s="512">
        <v>14.902239428077541</v>
      </c>
      <c r="L45" s="512">
        <v>0</v>
      </c>
      <c r="M45" s="512">
        <v>0</v>
      </c>
      <c r="N45" s="513">
        <v>0.16144258230235634</v>
      </c>
      <c r="O45" s="517">
        <v>30.715328975712147</v>
      </c>
      <c r="P45" s="513">
        <v>5.8099831400970716</v>
      </c>
      <c r="Q45" s="509"/>
      <c r="R45" s="470"/>
      <c r="S45" s="49"/>
    </row>
    <row r="46" spans="1:19" s="1" customFormat="1" ht="25.5" x14ac:dyDescent="0.25">
      <c r="A46" s="152" t="s">
        <v>837</v>
      </c>
      <c r="B46" s="510" t="s">
        <v>1606</v>
      </c>
      <c r="C46" s="503" t="s">
        <v>834</v>
      </c>
      <c r="D46" s="504">
        <f t="shared" si="10"/>
        <v>99.999999999999986</v>
      </c>
      <c r="E46" s="516">
        <f t="shared" si="11"/>
        <v>63.474687884190764</v>
      </c>
      <c r="F46" s="372">
        <v>1.3880984578777508E-2</v>
      </c>
      <c r="G46" s="512">
        <v>5.22248818486245</v>
      </c>
      <c r="H46" s="512">
        <v>2.041551990931366</v>
      </c>
      <c r="I46" s="512">
        <v>18.142686183090461</v>
      </c>
      <c r="J46" s="512">
        <v>22.990398530347811</v>
      </c>
      <c r="K46" s="512">
        <v>14.902239428077541</v>
      </c>
      <c r="L46" s="512">
        <v>0</v>
      </c>
      <c r="M46" s="512">
        <v>0</v>
      </c>
      <c r="N46" s="513">
        <v>0.16144258230235634</v>
      </c>
      <c r="O46" s="517">
        <v>30.715328975712147</v>
      </c>
      <c r="P46" s="513">
        <v>5.8099831400970716</v>
      </c>
      <c r="Q46" s="509"/>
      <c r="R46" s="470"/>
      <c r="S46" s="49"/>
    </row>
    <row r="47" spans="1:19" s="1" customFormat="1" ht="25.5" x14ac:dyDescent="0.25">
      <c r="A47" s="152" t="s">
        <v>838</v>
      </c>
      <c r="B47" s="510" t="s">
        <v>1607</v>
      </c>
      <c r="C47" s="503" t="s">
        <v>834</v>
      </c>
      <c r="D47" s="504">
        <f t="shared" si="10"/>
        <v>99.999999999999986</v>
      </c>
      <c r="E47" s="516">
        <f t="shared" si="11"/>
        <v>63.474687884190764</v>
      </c>
      <c r="F47" s="372">
        <v>1.3880984578777508E-2</v>
      </c>
      <c r="G47" s="512">
        <v>5.22248818486245</v>
      </c>
      <c r="H47" s="512">
        <v>2.041551990931366</v>
      </c>
      <c r="I47" s="512">
        <v>18.142686183090461</v>
      </c>
      <c r="J47" s="512">
        <v>22.990398530347811</v>
      </c>
      <c r="K47" s="512">
        <v>14.902239428077541</v>
      </c>
      <c r="L47" s="512">
        <v>0</v>
      </c>
      <c r="M47" s="512">
        <v>0</v>
      </c>
      <c r="N47" s="513">
        <v>0.16144258230235634</v>
      </c>
      <c r="O47" s="517">
        <v>30.715328975712147</v>
      </c>
      <c r="P47" s="513">
        <v>5.8099831400970716</v>
      </c>
      <c r="Q47" s="509"/>
      <c r="R47" s="470"/>
      <c r="S47" s="49"/>
    </row>
    <row r="48" spans="1:19" s="1" customFormat="1" ht="25.5" x14ac:dyDescent="0.25">
      <c r="A48" s="65" t="s">
        <v>839</v>
      </c>
      <c r="B48" s="510" t="s">
        <v>1608</v>
      </c>
      <c r="C48" s="503" t="s">
        <v>834</v>
      </c>
      <c r="D48" s="504">
        <f t="shared" si="10"/>
        <v>99.999999999999986</v>
      </c>
      <c r="E48" s="516">
        <f t="shared" si="11"/>
        <v>63.474687884190764</v>
      </c>
      <c r="F48" s="372">
        <v>1.3880984578777508E-2</v>
      </c>
      <c r="G48" s="512">
        <v>5.22248818486245</v>
      </c>
      <c r="H48" s="512">
        <v>2.041551990931366</v>
      </c>
      <c r="I48" s="512">
        <v>18.142686183090461</v>
      </c>
      <c r="J48" s="512">
        <v>22.990398530347811</v>
      </c>
      <c r="K48" s="512">
        <v>14.902239428077541</v>
      </c>
      <c r="L48" s="512">
        <v>0</v>
      </c>
      <c r="M48" s="512">
        <v>0</v>
      </c>
      <c r="N48" s="513">
        <v>0.16144258230235634</v>
      </c>
      <c r="O48" s="517">
        <v>30.715328975712147</v>
      </c>
      <c r="P48" s="513">
        <v>5.8099831400970716</v>
      </c>
      <c r="Q48" s="509"/>
      <c r="R48" s="470"/>
      <c r="S48" s="49"/>
    </row>
    <row r="49" spans="1:19" s="1" customFormat="1" x14ac:dyDescent="0.25">
      <c r="A49" s="65" t="s">
        <v>840</v>
      </c>
      <c r="B49" s="510" t="s">
        <v>1609</v>
      </c>
      <c r="C49" s="503" t="s">
        <v>834</v>
      </c>
      <c r="D49" s="504">
        <f t="shared" si="10"/>
        <v>100</v>
      </c>
      <c r="E49" s="516">
        <f t="shared" si="11"/>
        <v>100</v>
      </c>
      <c r="F49" s="372">
        <v>0</v>
      </c>
      <c r="G49" s="512">
        <v>25.771630339740938</v>
      </c>
      <c r="H49" s="512">
        <v>1.9901207489375068</v>
      </c>
      <c r="I49" s="512">
        <v>29.157533954403213</v>
      </c>
      <c r="J49" s="512">
        <v>24.228369660259066</v>
      </c>
      <c r="K49" s="512">
        <v>18.852345296659276</v>
      </c>
      <c r="L49" s="512">
        <v>0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 x14ac:dyDescent="0.25">
      <c r="A50" s="65" t="s">
        <v>841</v>
      </c>
      <c r="B50" s="510" t="s">
        <v>1610</v>
      </c>
      <c r="C50" s="503" t="s">
        <v>834</v>
      </c>
      <c r="D50" s="504">
        <f t="shared" si="10"/>
        <v>100</v>
      </c>
      <c r="E50" s="516">
        <f t="shared" si="11"/>
        <v>100</v>
      </c>
      <c r="F50" s="372">
        <v>0</v>
      </c>
      <c r="G50" s="512">
        <v>25.771630339740938</v>
      </c>
      <c r="H50" s="512">
        <v>1.9901207489375068</v>
      </c>
      <c r="I50" s="512">
        <v>29.157533954403213</v>
      </c>
      <c r="J50" s="512">
        <v>24.228369660259066</v>
      </c>
      <c r="K50" s="512">
        <v>18.852345296659276</v>
      </c>
      <c r="L50" s="512">
        <v>0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 x14ac:dyDescent="0.25">
      <c r="A51" s="152" t="s">
        <v>842</v>
      </c>
      <c r="B51" s="510" t="s">
        <v>1611</v>
      </c>
      <c r="C51" s="503" t="s">
        <v>834</v>
      </c>
      <c r="D51" s="504">
        <f t="shared" si="10"/>
        <v>100</v>
      </c>
      <c r="E51" s="516">
        <f t="shared" si="11"/>
        <v>100</v>
      </c>
      <c r="F51" s="372">
        <v>0</v>
      </c>
      <c r="G51" s="512">
        <v>25.771630339740938</v>
      </c>
      <c r="H51" s="512">
        <v>1.9901207489375068</v>
      </c>
      <c r="I51" s="512">
        <v>29.157533954403213</v>
      </c>
      <c r="J51" s="512">
        <v>24.228369660259066</v>
      </c>
      <c r="K51" s="512">
        <v>18.852345296659276</v>
      </c>
      <c r="L51" s="512">
        <v>0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 ht="38.25" x14ac:dyDescent="0.25">
      <c r="A52" s="152" t="s">
        <v>843</v>
      </c>
      <c r="B52" s="519" t="s">
        <v>1612</v>
      </c>
      <c r="C52" s="503" t="s">
        <v>834</v>
      </c>
      <c r="D52" s="504">
        <f t="shared" si="10"/>
        <v>99.999999999999986</v>
      </c>
      <c r="E52" s="516">
        <f t="shared" si="11"/>
        <v>63.474687884190764</v>
      </c>
      <c r="F52" s="372">
        <v>1.3880984578777508E-2</v>
      </c>
      <c r="G52" s="512">
        <v>5.22248818486245</v>
      </c>
      <c r="H52" s="512">
        <v>2.041551990931366</v>
      </c>
      <c r="I52" s="512">
        <v>18.142686183090461</v>
      </c>
      <c r="J52" s="512">
        <v>22.990398530347811</v>
      </c>
      <c r="K52" s="512">
        <v>14.902239428077541</v>
      </c>
      <c r="L52" s="512">
        <v>0</v>
      </c>
      <c r="M52" s="512">
        <v>0</v>
      </c>
      <c r="N52" s="513">
        <v>0.16144258230235634</v>
      </c>
      <c r="O52" s="517">
        <v>30.715328975712147</v>
      </c>
      <c r="P52" s="513">
        <v>5.8099831400970716</v>
      </c>
      <c r="Q52" s="518"/>
      <c r="R52" s="470"/>
      <c r="S52" s="49"/>
    </row>
    <row r="53" spans="1:19" s="1" customFormat="1" ht="38.25" x14ac:dyDescent="0.25">
      <c r="A53" s="65" t="s">
        <v>844</v>
      </c>
      <c r="B53" s="519" t="s">
        <v>1613</v>
      </c>
      <c r="C53" s="503" t="s">
        <v>834</v>
      </c>
      <c r="D53" s="504">
        <f t="shared" si="10"/>
        <v>99.999999999999986</v>
      </c>
      <c r="E53" s="516">
        <f t="shared" si="11"/>
        <v>63.474687884190764</v>
      </c>
      <c r="F53" s="372">
        <v>1.3880984578777508E-2</v>
      </c>
      <c r="G53" s="512">
        <v>5.22248818486245</v>
      </c>
      <c r="H53" s="512">
        <v>2.041551990931366</v>
      </c>
      <c r="I53" s="512">
        <v>18.142686183090461</v>
      </c>
      <c r="J53" s="512">
        <v>22.990398530347811</v>
      </c>
      <c r="K53" s="512">
        <v>14.902239428077541</v>
      </c>
      <c r="L53" s="512">
        <v>0</v>
      </c>
      <c r="M53" s="512">
        <v>0</v>
      </c>
      <c r="N53" s="513">
        <v>0.16144258230235634</v>
      </c>
      <c r="O53" s="517">
        <v>30.715328975712147</v>
      </c>
      <c r="P53" s="513">
        <v>5.8099831400970716</v>
      </c>
      <c r="Q53" s="493"/>
      <c r="R53" s="470"/>
      <c r="S53" s="49"/>
    </row>
    <row r="54" spans="1:19" s="1" customFormat="1" ht="38.25" x14ac:dyDescent="0.25">
      <c r="A54" s="65" t="s">
        <v>845</v>
      </c>
      <c r="B54" s="519" t="s">
        <v>1614</v>
      </c>
      <c r="C54" s="503" t="s">
        <v>834</v>
      </c>
      <c r="D54" s="504">
        <f t="shared" si="10"/>
        <v>99.999999999999986</v>
      </c>
      <c r="E54" s="516">
        <f t="shared" si="11"/>
        <v>63.474687884190764</v>
      </c>
      <c r="F54" s="372">
        <v>1.3880984578777508E-2</v>
      </c>
      <c r="G54" s="512">
        <v>5.22248818486245</v>
      </c>
      <c r="H54" s="512">
        <v>2.041551990931366</v>
      </c>
      <c r="I54" s="512">
        <v>18.142686183090461</v>
      </c>
      <c r="J54" s="512">
        <v>22.990398530347811</v>
      </c>
      <c r="K54" s="512">
        <v>14.902239428077541</v>
      </c>
      <c r="L54" s="512">
        <v>0</v>
      </c>
      <c r="M54" s="512">
        <v>0</v>
      </c>
      <c r="N54" s="513">
        <v>0.16144258230235634</v>
      </c>
      <c r="O54" s="517">
        <v>30.715328975712147</v>
      </c>
      <c r="P54" s="513">
        <v>5.8099831400970716</v>
      </c>
      <c r="Q54" s="493"/>
      <c r="R54" s="470"/>
      <c r="S54" s="49"/>
    </row>
    <row r="55" spans="1:19" s="1" customFormat="1" x14ac:dyDescent="0.25">
      <c r="A55" s="65" t="s">
        <v>846</v>
      </c>
      <c r="B55" s="519" t="s">
        <v>1615</v>
      </c>
      <c r="C55" s="503" t="s">
        <v>834</v>
      </c>
      <c r="D55" s="504">
        <f t="shared" si="10"/>
        <v>100</v>
      </c>
      <c r="E55" s="516">
        <f t="shared" si="11"/>
        <v>100</v>
      </c>
      <c r="F55" s="520">
        <v>0</v>
      </c>
      <c r="G55" s="521">
        <v>25.771630339740938</v>
      </c>
      <c r="H55" s="521">
        <v>1.9901207489375068</v>
      </c>
      <c r="I55" s="521">
        <v>29.157533954403213</v>
      </c>
      <c r="J55" s="521">
        <v>24.228369660259066</v>
      </c>
      <c r="K55" s="521">
        <v>18.852345296659276</v>
      </c>
      <c r="L55" s="521">
        <v>0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 ht="38.25" x14ac:dyDescent="0.25">
      <c r="A56" s="65" t="s">
        <v>847</v>
      </c>
      <c r="B56" s="519" t="s">
        <v>1616</v>
      </c>
      <c r="C56" s="503" t="s">
        <v>834</v>
      </c>
      <c r="D56" s="504">
        <f t="shared" si="10"/>
        <v>99.999999999999986</v>
      </c>
      <c r="E56" s="516">
        <f t="shared" si="11"/>
        <v>63.474687884190764</v>
      </c>
      <c r="F56" s="372">
        <v>1.3880984578777508E-2</v>
      </c>
      <c r="G56" s="512">
        <v>5.22248818486245</v>
      </c>
      <c r="H56" s="512">
        <v>2.041551990931366</v>
      </c>
      <c r="I56" s="512">
        <v>18.142686183090461</v>
      </c>
      <c r="J56" s="512">
        <v>22.990398530347811</v>
      </c>
      <c r="K56" s="512">
        <v>14.902239428077541</v>
      </c>
      <c r="L56" s="512">
        <v>0</v>
      </c>
      <c r="M56" s="512">
        <v>0</v>
      </c>
      <c r="N56" s="513">
        <v>0.16144258230235634</v>
      </c>
      <c r="O56" s="517">
        <v>30.715328975712147</v>
      </c>
      <c r="P56" s="513">
        <v>5.8099831400970716</v>
      </c>
      <c r="Q56" s="493"/>
      <c r="R56" s="470"/>
      <c r="S56" s="49"/>
    </row>
    <row r="57" spans="1:19" s="1" customFormat="1" ht="38.25" x14ac:dyDescent="0.25">
      <c r="A57" s="65" t="s">
        <v>848</v>
      </c>
      <c r="B57" s="519" t="s">
        <v>1617</v>
      </c>
      <c r="C57" s="503" t="s">
        <v>834</v>
      </c>
      <c r="D57" s="504">
        <f t="shared" si="10"/>
        <v>99.999999999999986</v>
      </c>
      <c r="E57" s="516">
        <f t="shared" si="11"/>
        <v>63.474687884190764</v>
      </c>
      <c r="F57" s="372">
        <v>1.3880984578777508E-2</v>
      </c>
      <c r="G57" s="512">
        <v>5.22248818486245</v>
      </c>
      <c r="H57" s="512">
        <v>2.041551990931366</v>
      </c>
      <c r="I57" s="512">
        <v>18.142686183090461</v>
      </c>
      <c r="J57" s="512">
        <v>22.990398530347811</v>
      </c>
      <c r="K57" s="512">
        <v>14.902239428077541</v>
      </c>
      <c r="L57" s="512">
        <v>0</v>
      </c>
      <c r="M57" s="512">
        <v>0</v>
      </c>
      <c r="N57" s="513">
        <v>0.16144258230235634</v>
      </c>
      <c r="O57" s="517">
        <v>30.715328975712147</v>
      </c>
      <c r="P57" s="513">
        <v>5.8099831400970716</v>
      </c>
      <c r="Q57" s="493"/>
      <c r="R57" s="470"/>
      <c r="S57" s="49"/>
    </row>
    <row r="58" spans="1:19" s="1" customFormat="1" ht="39" thickBot="1" x14ac:dyDescent="0.3">
      <c r="A58" s="109" t="s">
        <v>849</v>
      </c>
      <c r="B58" s="524" t="s">
        <v>1618</v>
      </c>
      <c r="C58" s="462" t="s">
        <v>834</v>
      </c>
      <c r="D58" s="508">
        <f t="shared" si="10"/>
        <v>99.999999999999986</v>
      </c>
      <c r="E58" s="525">
        <f t="shared" si="11"/>
        <v>63.474687884190764</v>
      </c>
      <c r="F58" s="526">
        <v>1.3880984578777508E-2</v>
      </c>
      <c r="G58" s="527">
        <v>5.22248818486245</v>
      </c>
      <c r="H58" s="527">
        <v>2.041551990931366</v>
      </c>
      <c r="I58" s="527">
        <v>18.142686183090461</v>
      </c>
      <c r="J58" s="527">
        <v>22.990398530347811</v>
      </c>
      <c r="K58" s="527">
        <v>14.902239428077541</v>
      </c>
      <c r="L58" s="527">
        <v>0</v>
      </c>
      <c r="M58" s="527">
        <v>0</v>
      </c>
      <c r="N58" s="528">
        <v>0.16144258230235634</v>
      </c>
      <c r="O58" s="529">
        <v>30.715328975712147</v>
      </c>
      <c r="P58" s="528">
        <v>5.8099831400970716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rkZS6bosp9Wg+pjCaZrv/ErgtBt+HhW5Ao0gA9lxOFlRr4vuotDI73b1w+XHsT/PtIuFnYy0LjdU1QrxETEcjw==" saltValue="jbQY1n0sFwrZ6h5yvQPO2atIRR5NNWEmIrl40mFiG+E9ERg5DtuscUge5jrEj8+Wf+yuVv1cUWN748Xga29jAg==" spinCount="100000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topLeftCell="C18" workbookViewId="0">
      <selection activeCell="F43" sqref="F43:P43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988" t="s">
        <v>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90"/>
    </row>
    <row r="2" spans="1:18" s="1" customFormat="1" x14ac:dyDescent="0.25">
      <c r="A2" s="988" t="s">
        <v>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90"/>
    </row>
    <row r="3" spans="1:18" s="1" customFormat="1" x14ac:dyDescent="0.25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3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994" t="s">
        <v>851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6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1094" t="s">
        <v>852</v>
      </c>
      <c r="J8" s="1094"/>
      <c r="K8" s="1094"/>
      <c r="L8" s="1094"/>
      <c r="M8" s="1094"/>
      <c r="N8" s="1094"/>
      <c r="O8" s="1094"/>
      <c r="P8" s="1094"/>
      <c r="Q8" s="469"/>
    </row>
    <row r="9" spans="1:18" s="1" customFormat="1" ht="18" customHeight="1" x14ac:dyDescent="0.25">
      <c r="A9" s="1065" t="s">
        <v>4</v>
      </c>
      <c r="B9" s="1068" t="s">
        <v>5</v>
      </c>
      <c r="C9" s="1070" t="s">
        <v>160</v>
      </c>
      <c r="D9" s="1095" t="s">
        <v>782</v>
      </c>
      <c r="E9" s="1098" t="s">
        <v>783</v>
      </c>
      <c r="F9" s="1101" t="s">
        <v>853</v>
      </c>
      <c r="G9" s="1101"/>
      <c r="H9" s="1101"/>
      <c r="I9" s="1101"/>
      <c r="J9" s="1101"/>
      <c r="K9" s="1101"/>
      <c r="L9" s="1101"/>
      <c r="M9" s="1101"/>
      <c r="N9" s="1102"/>
      <c r="O9" s="1098" t="s">
        <v>785</v>
      </c>
      <c r="P9" s="1103" t="s">
        <v>786</v>
      </c>
      <c r="Q9" s="1091" t="s">
        <v>492</v>
      </c>
      <c r="R9" s="9"/>
    </row>
    <row r="10" spans="1:18" s="1" customFormat="1" ht="15" customHeight="1" x14ac:dyDescent="0.25">
      <c r="A10" s="1066"/>
      <c r="B10" s="1046"/>
      <c r="C10" s="1071"/>
      <c r="D10" s="1096"/>
      <c r="E10" s="1099"/>
      <c r="F10" s="1106" t="s">
        <v>854</v>
      </c>
      <c r="G10" s="1109" t="s">
        <v>855</v>
      </c>
      <c r="H10" s="1109"/>
      <c r="I10" s="1109"/>
      <c r="J10" s="1110" t="s">
        <v>856</v>
      </c>
      <c r="K10" s="1111"/>
      <c r="L10" s="1111"/>
      <c r="M10" s="1111"/>
      <c r="N10" s="1112"/>
      <c r="O10" s="1099"/>
      <c r="P10" s="1104"/>
      <c r="Q10" s="1092"/>
      <c r="R10" s="9"/>
    </row>
    <row r="11" spans="1:18" s="1" customFormat="1" x14ac:dyDescent="0.25">
      <c r="A11" s="1066"/>
      <c r="B11" s="1046"/>
      <c r="C11" s="1071"/>
      <c r="D11" s="1096"/>
      <c r="E11" s="1099"/>
      <c r="F11" s="1107"/>
      <c r="G11" s="1109"/>
      <c r="H11" s="1109"/>
      <c r="I11" s="1109"/>
      <c r="J11" s="1113"/>
      <c r="K11" s="1114"/>
      <c r="L11" s="1114"/>
      <c r="M11" s="1114"/>
      <c r="N11" s="1115"/>
      <c r="O11" s="1099"/>
      <c r="P11" s="1104"/>
      <c r="Q11" s="1092"/>
      <c r="R11" s="9"/>
    </row>
    <row r="12" spans="1:18" s="1" customFormat="1" ht="85.5" customHeight="1" thickBot="1" x14ac:dyDescent="0.3">
      <c r="A12" s="1067"/>
      <c r="B12" s="1069"/>
      <c r="C12" s="1072"/>
      <c r="D12" s="1097"/>
      <c r="E12" s="1100"/>
      <c r="F12" s="1108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1100"/>
      <c r="P12" s="1105"/>
      <c r="Q12" s="1093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531.60780860019997</v>
      </c>
      <c r="E14" s="485">
        <f>SUM(E15,E16,E17,E27:E33,E37)</f>
        <v>131.0146192638073</v>
      </c>
      <c r="F14" s="557">
        <f t="shared" si="0"/>
        <v>9.112434225621147</v>
      </c>
      <c r="G14" s="557">
        <f t="shared" si="0"/>
        <v>22.108515247452985</v>
      </c>
      <c r="H14" s="557">
        <f t="shared" si="0"/>
        <v>5.5907353156429123</v>
      </c>
      <c r="I14" s="557">
        <f t="shared" si="0"/>
        <v>26.912388391495107</v>
      </c>
      <c r="J14" s="557">
        <f t="shared" si="0"/>
        <v>19.384119303235529</v>
      </c>
      <c r="K14" s="557">
        <f t="shared" si="0"/>
        <v>35.47531304453539</v>
      </c>
      <c r="L14" s="557">
        <f t="shared" si="0"/>
        <v>2.6606105254294591E-11</v>
      </c>
      <c r="M14" s="557">
        <f t="shared" si="0"/>
        <v>2.6606105254294591E-11</v>
      </c>
      <c r="N14" s="558">
        <f t="shared" si="0"/>
        <v>12.431113735771008</v>
      </c>
      <c r="O14" s="485">
        <f t="shared" si="0"/>
        <v>287.23279730951538</v>
      </c>
      <c r="P14" s="484">
        <f t="shared" si="0"/>
        <v>113.36039202687742</v>
      </c>
      <c r="Q14" s="559" t="s">
        <v>863</v>
      </c>
    </row>
    <row r="15" spans="1:18" s="1" customFormat="1" x14ac:dyDescent="0.25">
      <c r="A15" s="560" t="s">
        <v>285</v>
      </c>
      <c r="B15" s="561" t="s">
        <v>800</v>
      </c>
      <c r="C15" s="488" t="s">
        <v>645</v>
      </c>
      <c r="D15" s="562">
        <v>7.1670985999999992</v>
      </c>
      <c r="E15" s="563">
        <f>SUM(F15:N15)</f>
        <v>1.7663297624947878</v>
      </c>
      <c r="F15" s="491">
        <f>$D15*F$43/100</f>
        <v>0.12285318899474273</v>
      </c>
      <c r="G15" s="491">
        <f t="shared" ref="G15:P16" si="1">$D15*G$43/100</f>
        <v>0.29806542739718389</v>
      </c>
      <c r="H15" s="491">
        <f t="shared" si="1"/>
        <v>7.5373895201470503E-2</v>
      </c>
      <c r="I15" s="491">
        <f t="shared" si="1"/>
        <v>0.36283090286282943</v>
      </c>
      <c r="J15" s="491">
        <f t="shared" si="1"/>
        <v>0.26133531538272448</v>
      </c>
      <c r="K15" s="491">
        <f t="shared" si="1"/>
        <v>0.4782756429510347</v>
      </c>
      <c r="L15" s="491">
        <f t="shared" si="1"/>
        <v>3.587016154288965E-13</v>
      </c>
      <c r="M15" s="491">
        <f t="shared" si="1"/>
        <v>3.587016154288965E-13</v>
      </c>
      <c r="N15" s="564">
        <f t="shared" si="1"/>
        <v>0.167595389704085</v>
      </c>
      <c r="O15" s="490">
        <f t="shared" si="1"/>
        <v>3.872452108805116</v>
      </c>
      <c r="P15" s="492">
        <f t="shared" si="1"/>
        <v>1.5283167287000952</v>
      </c>
      <c r="Q15" s="565"/>
    </row>
    <row r="16" spans="1:18" s="1" customFormat="1" x14ac:dyDescent="0.25">
      <c r="A16" s="65" t="s">
        <v>295</v>
      </c>
      <c r="B16" s="566" t="s">
        <v>801</v>
      </c>
      <c r="C16" s="488" t="s">
        <v>645</v>
      </c>
      <c r="D16" s="489">
        <v>2.2970799999999998</v>
      </c>
      <c r="E16" s="563">
        <f>SUM(F16:N16)</f>
        <v>0.56611482515833234</v>
      </c>
      <c r="F16" s="491">
        <f>$D16*F$43/100</f>
        <v>3.9374873868212673E-2</v>
      </c>
      <c r="G16" s="491">
        <f t="shared" si="1"/>
        <v>9.5531004968387498E-2</v>
      </c>
      <c r="H16" s="491">
        <f t="shared" si="1"/>
        <v>2.4157595263080919E-2</v>
      </c>
      <c r="I16" s="491">
        <f t="shared" si="1"/>
        <v>0.11628856485219113</v>
      </c>
      <c r="J16" s="491">
        <f t="shared" si="1"/>
        <v>8.3758876466321922E-2</v>
      </c>
      <c r="K16" s="491">
        <f t="shared" si="1"/>
        <v>0.15328900510870086</v>
      </c>
      <c r="L16" s="491">
        <f t="shared" si="1"/>
        <v>1.1496511388435617E-13</v>
      </c>
      <c r="M16" s="491">
        <f t="shared" si="1"/>
        <v>1.1496511388435617E-13</v>
      </c>
      <c r="N16" s="564">
        <f t="shared" si="1"/>
        <v>5.3714904631207337E-2</v>
      </c>
      <c r="O16" s="490">
        <f t="shared" si="1"/>
        <v>1.2411343538784376</v>
      </c>
      <c r="P16" s="492">
        <f t="shared" si="1"/>
        <v>0.48983082096322983</v>
      </c>
      <c r="Q16" s="565"/>
    </row>
    <row r="17" spans="1:17" s="1" customFormat="1" x14ac:dyDescent="0.25">
      <c r="A17" s="65" t="s">
        <v>297</v>
      </c>
      <c r="B17" s="566" t="s">
        <v>864</v>
      </c>
      <c r="C17" s="488" t="s">
        <v>645</v>
      </c>
      <c r="D17" s="495">
        <f>SUM(D18:D26)</f>
        <v>38.552129999999998</v>
      </c>
      <c r="E17" s="567">
        <f t="shared" ref="E17:P17" si="2">SUM(E18:E26)</f>
        <v>9.5011633614986408</v>
      </c>
      <c r="F17" s="568">
        <f t="shared" si="2"/>
        <v>0.6608325596413438</v>
      </c>
      <c r="G17" s="568">
        <f t="shared" si="2"/>
        <v>1.603306686128442</v>
      </c>
      <c r="H17" s="568">
        <f t="shared" si="2"/>
        <v>0.40543940701659487</v>
      </c>
      <c r="I17" s="568">
        <f t="shared" si="2"/>
        <v>1.9516829495250942</v>
      </c>
      <c r="J17" s="568">
        <f t="shared" si="2"/>
        <v>1.405733842175102</v>
      </c>
      <c r="K17" s="568">
        <f t="shared" si="2"/>
        <v>2.5726651455418619</v>
      </c>
      <c r="L17" s="568">
        <f t="shared" si="2"/>
        <v>1.929471335754307E-12</v>
      </c>
      <c r="M17" s="568">
        <f t="shared" si="2"/>
        <v>1.929471335754307E-12</v>
      </c>
      <c r="N17" s="569">
        <f t="shared" si="2"/>
        <v>0.90150277146634306</v>
      </c>
      <c r="O17" s="570">
        <f t="shared" si="2"/>
        <v>20.830085568716605</v>
      </c>
      <c r="P17" s="571">
        <f t="shared" si="2"/>
        <v>8.2208810697847525</v>
      </c>
      <c r="Q17" s="565"/>
    </row>
    <row r="18" spans="1:17" s="1" customFormat="1" x14ac:dyDescent="0.25">
      <c r="A18" s="65" t="s">
        <v>733</v>
      </c>
      <c r="B18" s="572" t="s">
        <v>865</v>
      </c>
      <c r="C18" s="488" t="s">
        <v>645</v>
      </c>
      <c r="D18" s="489">
        <v>1.9762499999999998</v>
      </c>
      <c r="E18" s="563">
        <f>SUM(F18:N18)</f>
        <v>0.48704634719694317</v>
      </c>
      <c r="F18" s="491">
        <f>$D18*F$43/100</f>
        <v>3.3875439463168587E-2</v>
      </c>
      <c r="G18" s="491">
        <f t="shared" ref="G18:P18" si="3">$D18*G$43/100</f>
        <v>8.2188321072307377E-2</v>
      </c>
      <c r="H18" s="491">
        <f t="shared" si="3"/>
        <v>2.0783537203172577E-2</v>
      </c>
      <c r="I18" s="491">
        <f t="shared" si="3"/>
        <v>0.10004670115500668</v>
      </c>
      <c r="J18" s="491">
        <f t="shared" si="3"/>
        <v>7.2060389545235123E-2</v>
      </c>
      <c r="K18" s="491">
        <f t="shared" si="3"/>
        <v>0.13187934087888542</v>
      </c>
      <c r="L18" s="491">
        <f t="shared" si="3"/>
        <v>9.8908094761157152E-14</v>
      </c>
      <c r="M18" s="491">
        <f t="shared" si="3"/>
        <v>9.8908094761157152E-14</v>
      </c>
      <c r="N18" s="564">
        <f t="shared" si="3"/>
        <v>4.6212617878969603E-2</v>
      </c>
      <c r="O18" s="490">
        <f t="shared" si="3"/>
        <v>1.0677868279956564</v>
      </c>
      <c r="P18" s="492">
        <f t="shared" si="3"/>
        <v>0.42141682480740023</v>
      </c>
      <c r="Q18" s="565"/>
    </row>
    <row r="19" spans="1:17" s="1" customFormat="1" x14ac:dyDescent="0.25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737</v>
      </c>
      <c r="B20" s="566" t="s">
        <v>805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 x14ac:dyDescent="0.25">
      <c r="A21" s="65" t="s">
        <v>806</v>
      </c>
      <c r="B21" s="573" t="s">
        <v>807</v>
      </c>
      <c r="C21" s="488" t="s">
        <v>645</v>
      </c>
      <c r="D21" s="489">
        <v>3.1026500000000001</v>
      </c>
      <c r="E21" s="563">
        <f t="shared" si="4"/>
        <v>0.76464736198891636</v>
      </c>
      <c r="F21" s="491">
        <f t="shared" si="5"/>
        <v>5.3183368627653396E-2</v>
      </c>
      <c r="G21" s="491">
        <f t="shared" si="5"/>
        <v>0.12903306483238178</v>
      </c>
      <c r="H21" s="491">
        <f t="shared" si="5"/>
        <v>3.2629496118114311E-2</v>
      </c>
      <c r="I21" s="491">
        <f t="shared" si="5"/>
        <v>0.15707015678106589</v>
      </c>
      <c r="J21" s="491">
        <f t="shared" si="5"/>
        <v>0.11313253263631816</v>
      </c>
      <c r="K21" s="491">
        <f t="shared" si="5"/>
        <v>0.20704639442270659</v>
      </c>
      <c r="L21" s="491">
        <f t="shared" si="5"/>
        <v>1.5528258075177951E-13</v>
      </c>
      <c r="M21" s="491">
        <f t="shared" si="5"/>
        <v>1.5528258075177951E-13</v>
      </c>
      <c r="N21" s="564">
        <f t="shared" si="5"/>
        <v>7.2552348570365618E-2</v>
      </c>
      <c r="O21" s="490">
        <f t="shared" si="5"/>
        <v>1.6763915506037819</v>
      </c>
      <c r="P21" s="492">
        <f t="shared" si="5"/>
        <v>0.66161108740730201</v>
      </c>
      <c r="Q21" s="565"/>
    </row>
    <row r="22" spans="1:17" s="1" customFormat="1" x14ac:dyDescent="0.25">
      <c r="A22" s="65" t="s">
        <v>808</v>
      </c>
      <c r="B22" s="573" t="s">
        <v>867</v>
      </c>
      <c r="C22" s="488" t="s">
        <v>645</v>
      </c>
      <c r="D22" s="489">
        <v>0.68689</v>
      </c>
      <c r="E22" s="563">
        <f t="shared" si="4"/>
        <v>0.16928387877348933</v>
      </c>
      <c r="F22" s="491">
        <f t="shared" si="5"/>
        <v>1.1774168558054838E-2</v>
      </c>
      <c r="G22" s="491">
        <f t="shared" si="5"/>
        <v>2.8566393857739261E-2</v>
      </c>
      <c r="H22" s="491">
        <f t="shared" si="5"/>
        <v>7.2237843741870776E-3</v>
      </c>
      <c r="I22" s="491">
        <f t="shared" si="5"/>
        <v>3.4773474285319433E-2</v>
      </c>
      <c r="J22" s="491">
        <f t="shared" si="5"/>
        <v>2.504620416178447E-2</v>
      </c>
      <c r="K22" s="491">
        <f t="shared" si="5"/>
        <v>4.5837621989271396E-2</v>
      </c>
      <c r="L22" s="491">
        <f t="shared" si="5"/>
        <v>3.437772610271537E-14</v>
      </c>
      <c r="M22" s="491">
        <f t="shared" si="5"/>
        <v>3.437772610271537E-14</v>
      </c>
      <c r="N22" s="564">
        <f t="shared" si="5"/>
        <v>1.6062231547064102E-2</v>
      </c>
      <c r="O22" s="490">
        <f t="shared" si="5"/>
        <v>0.37113325453861429</v>
      </c>
      <c r="P22" s="492">
        <f t="shared" si="5"/>
        <v>0.14647286668789636</v>
      </c>
      <c r="Q22" s="565"/>
    </row>
    <row r="23" spans="1:17" s="1" customFormat="1" x14ac:dyDescent="0.25">
      <c r="A23" s="65" t="s">
        <v>868</v>
      </c>
      <c r="B23" s="573" t="s">
        <v>869</v>
      </c>
      <c r="C23" s="488" t="s">
        <v>645</v>
      </c>
      <c r="D23" s="489">
        <v>7.9200699999999999</v>
      </c>
      <c r="E23" s="563">
        <f t="shared" si="4"/>
        <v>1.9518993867395793</v>
      </c>
      <c r="F23" s="491">
        <f t="shared" si="5"/>
        <v>0.13576007682684765</v>
      </c>
      <c r="G23" s="491">
        <f t="shared" si="5"/>
        <v>0.32938001572430081</v>
      </c>
      <c r="H23" s="491">
        <f t="shared" si="5"/>
        <v>8.329263478645467E-2</v>
      </c>
      <c r="I23" s="491">
        <f t="shared" si="5"/>
        <v>0.40094971608689883</v>
      </c>
      <c r="J23" s="491">
        <f t="shared" si="5"/>
        <v>0.2887910585328427</v>
      </c>
      <c r="K23" s="491">
        <f t="shared" si="5"/>
        <v>0.52852301647799316</v>
      </c>
      <c r="L23" s="491">
        <f t="shared" si="5"/>
        <v>3.9638660800758911E-13</v>
      </c>
      <c r="M23" s="491">
        <f t="shared" si="5"/>
        <v>3.9638660800758911E-13</v>
      </c>
      <c r="N23" s="564">
        <f t="shared" si="5"/>
        <v>0.18520286830344887</v>
      </c>
      <c r="O23" s="490">
        <f t="shared" si="5"/>
        <v>4.2792897775097076</v>
      </c>
      <c r="P23" s="492">
        <f t="shared" si="5"/>
        <v>1.688880835750713</v>
      </c>
      <c r="Q23" s="565"/>
    </row>
    <row r="24" spans="1:17" s="1" customFormat="1" x14ac:dyDescent="0.25">
      <c r="A24" s="65" t="s">
        <v>870</v>
      </c>
      <c r="B24" s="573" t="s">
        <v>871</v>
      </c>
      <c r="C24" s="488" t="s">
        <v>645</v>
      </c>
      <c r="D24" s="489">
        <v>0</v>
      </c>
      <c r="E24" s="563">
        <f t="shared" si="4"/>
        <v>0</v>
      </c>
      <c r="F24" s="491">
        <f t="shared" si="5"/>
        <v>0</v>
      </c>
      <c r="G24" s="491">
        <f t="shared" si="5"/>
        <v>0</v>
      </c>
      <c r="H24" s="491">
        <f t="shared" si="5"/>
        <v>0</v>
      </c>
      <c r="I24" s="491">
        <f t="shared" si="5"/>
        <v>0</v>
      </c>
      <c r="J24" s="491">
        <f t="shared" si="5"/>
        <v>0</v>
      </c>
      <c r="K24" s="491">
        <f t="shared" si="5"/>
        <v>0</v>
      </c>
      <c r="L24" s="491">
        <f t="shared" si="5"/>
        <v>0</v>
      </c>
      <c r="M24" s="491">
        <f t="shared" si="5"/>
        <v>0</v>
      </c>
      <c r="N24" s="564">
        <f t="shared" si="5"/>
        <v>0</v>
      </c>
      <c r="O24" s="490">
        <f t="shared" si="5"/>
        <v>0</v>
      </c>
      <c r="P24" s="492">
        <f t="shared" si="5"/>
        <v>0</v>
      </c>
      <c r="Q24" s="565"/>
    </row>
    <row r="25" spans="1:17" s="1" customFormat="1" x14ac:dyDescent="0.25">
      <c r="A25" s="65" t="s">
        <v>872</v>
      </c>
      <c r="B25" s="573" t="s">
        <v>873</v>
      </c>
      <c r="C25" s="488" t="s">
        <v>645</v>
      </c>
      <c r="D25" s="489">
        <v>0</v>
      </c>
      <c r="E25" s="563">
        <f t="shared" si="4"/>
        <v>0</v>
      </c>
      <c r="F25" s="491">
        <f t="shared" si="5"/>
        <v>0</v>
      </c>
      <c r="G25" s="491">
        <f t="shared" si="5"/>
        <v>0</v>
      </c>
      <c r="H25" s="491">
        <f t="shared" si="5"/>
        <v>0</v>
      </c>
      <c r="I25" s="491">
        <f t="shared" si="5"/>
        <v>0</v>
      </c>
      <c r="J25" s="491">
        <f t="shared" si="5"/>
        <v>0</v>
      </c>
      <c r="K25" s="491">
        <f t="shared" si="5"/>
        <v>0</v>
      </c>
      <c r="L25" s="491">
        <f t="shared" si="5"/>
        <v>0</v>
      </c>
      <c r="M25" s="491">
        <f t="shared" si="5"/>
        <v>0</v>
      </c>
      <c r="N25" s="564">
        <f t="shared" si="5"/>
        <v>0</v>
      </c>
      <c r="O25" s="490">
        <f t="shared" si="5"/>
        <v>0</v>
      </c>
      <c r="P25" s="492">
        <f t="shared" si="5"/>
        <v>0</v>
      </c>
      <c r="Q25" s="565"/>
    </row>
    <row r="26" spans="1:17" s="1" customFormat="1" x14ac:dyDescent="0.25">
      <c r="A26" s="65" t="s">
        <v>874</v>
      </c>
      <c r="B26" s="573" t="s">
        <v>809</v>
      </c>
      <c r="C26" s="488" t="s">
        <v>645</v>
      </c>
      <c r="D26" s="489">
        <v>24.866269999999997</v>
      </c>
      <c r="E26" s="563">
        <f t="shared" si="4"/>
        <v>6.1282863867997124</v>
      </c>
      <c r="F26" s="491">
        <f t="shared" si="5"/>
        <v>0.42623950616561929</v>
      </c>
      <c r="G26" s="491">
        <f t="shared" si="5"/>
        <v>1.0341388906417126</v>
      </c>
      <c r="H26" s="491">
        <f t="shared" si="5"/>
        <v>0.26150995453466624</v>
      </c>
      <c r="I26" s="491">
        <f t="shared" si="5"/>
        <v>1.2588429012168034</v>
      </c>
      <c r="J26" s="491">
        <f t="shared" si="5"/>
        <v>0.90670365729892155</v>
      </c>
      <c r="K26" s="491">
        <f t="shared" si="5"/>
        <v>1.6593787717730053</v>
      </c>
      <c r="L26" s="491">
        <f t="shared" si="5"/>
        <v>1.2445163261310658E-12</v>
      </c>
      <c r="M26" s="491">
        <f t="shared" si="5"/>
        <v>1.2445163261310658E-12</v>
      </c>
      <c r="N26" s="564">
        <f t="shared" si="5"/>
        <v>0.58147270516649485</v>
      </c>
      <c r="O26" s="490">
        <f t="shared" si="5"/>
        <v>13.435484158068844</v>
      </c>
      <c r="P26" s="492">
        <f t="shared" si="5"/>
        <v>5.3024994551314419</v>
      </c>
      <c r="Q26" s="565"/>
    </row>
    <row r="27" spans="1:17" s="1" customFormat="1" x14ac:dyDescent="0.25">
      <c r="A27" s="65" t="s">
        <v>16</v>
      </c>
      <c r="B27" s="573" t="s">
        <v>810</v>
      </c>
      <c r="C27" s="488" t="s">
        <v>645</v>
      </c>
      <c r="D27" s="496">
        <v>2.85</v>
      </c>
      <c r="E27" s="563">
        <f t="shared" si="4"/>
        <v>0.7023818289747189</v>
      </c>
      <c r="F27" s="491">
        <f t="shared" si="5"/>
        <v>4.8852626170793417E-2</v>
      </c>
      <c r="G27" s="491">
        <f t="shared" si="5"/>
        <v>0.11852585202078483</v>
      </c>
      <c r="H27" s="491">
        <f t="shared" si="5"/>
        <v>2.9972463518806759E-2</v>
      </c>
      <c r="I27" s="491">
        <f t="shared" si="5"/>
        <v>0.14427987263340622</v>
      </c>
      <c r="J27" s="491">
        <f t="shared" si="5"/>
        <v>0.10392010636504496</v>
      </c>
      <c r="K27" s="491">
        <f t="shared" si="5"/>
        <v>0.19018652574564121</v>
      </c>
      <c r="L27" s="491">
        <f t="shared" si="5"/>
        <v>1.4263785961760806E-13</v>
      </c>
      <c r="M27" s="491">
        <f t="shared" si="5"/>
        <v>1.4263785961760806E-13</v>
      </c>
      <c r="N27" s="564">
        <f t="shared" si="5"/>
        <v>6.6644382519956163E-2</v>
      </c>
      <c r="O27" s="490">
        <f t="shared" si="5"/>
        <v>1.5398823325933566</v>
      </c>
      <c r="P27" s="492">
        <f t="shared" si="5"/>
        <v>0.60773583843192458</v>
      </c>
      <c r="Q27" s="565"/>
    </row>
    <row r="28" spans="1:17" s="1" customFormat="1" x14ac:dyDescent="0.25">
      <c r="A28" s="65" t="s">
        <v>18</v>
      </c>
      <c r="B28" s="573" t="s">
        <v>811</v>
      </c>
      <c r="C28" s="488" t="s">
        <v>645</v>
      </c>
      <c r="D28" s="496">
        <v>3.7081399999999993</v>
      </c>
      <c r="E28" s="563">
        <f t="shared" si="4"/>
        <v>0.91387022992782929</v>
      </c>
      <c r="F28" s="491">
        <f t="shared" si="5"/>
        <v>6.3562237617180994E-2</v>
      </c>
      <c r="G28" s="491">
        <f t="shared" si="5"/>
        <v>0.15421419400433437</v>
      </c>
      <c r="H28" s="491">
        <f t="shared" si="5"/>
        <v>3.8997224867588796E-2</v>
      </c>
      <c r="I28" s="491">
        <f t="shared" si="5"/>
        <v>0.18772279540590836</v>
      </c>
      <c r="J28" s="491">
        <f t="shared" si="5"/>
        <v>0.13521063270753605</v>
      </c>
      <c r="K28" s="491">
        <f t="shared" si="5"/>
        <v>0.24745202230822522</v>
      </c>
      <c r="L28" s="491">
        <f t="shared" si="5"/>
        <v>1.8558636939032879E-13</v>
      </c>
      <c r="M28" s="491">
        <f t="shared" si="5"/>
        <v>1.8558636939032879E-13</v>
      </c>
      <c r="N28" s="564">
        <f t="shared" si="5"/>
        <v>8.671112301668428E-2</v>
      </c>
      <c r="O28" s="490">
        <f t="shared" si="5"/>
        <v>2.0035436044851678</v>
      </c>
      <c r="P28" s="492">
        <f t="shared" si="5"/>
        <v>0.79072616558700215</v>
      </c>
      <c r="Q28" s="565"/>
    </row>
    <row r="29" spans="1:17" s="1" customFormat="1" x14ac:dyDescent="0.25">
      <c r="A29" s="65" t="s">
        <v>20</v>
      </c>
      <c r="B29" s="561" t="s">
        <v>812</v>
      </c>
      <c r="C29" s="488" t="s">
        <v>645</v>
      </c>
      <c r="D29" s="496">
        <v>0</v>
      </c>
      <c r="E29" s="563">
        <f t="shared" si="4"/>
        <v>0</v>
      </c>
      <c r="F29" s="491">
        <f t="shared" si="5"/>
        <v>0</v>
      </c>
      <c r="G29" s="491">
        <f t="shared" si="5"/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564">
        <f t="shared" si="5"/>
        <v>0</v>
      </c>
      <c r="O29" s="490">
        <f t="shared" si="5"/>
        <v>0</v>
      </c>
      <c r="P29" s="492">
        <f t="shared" si="5"/>
        <v>0</v>
      </c>
      <c r="Q29" s="565"/>
    </row>
    <row r="30" spans="1:17" s="1" customFormat="1" x14ac:dyDescent="0.25">
      <c r="A30" s="574" t="s">
        <v>746</v>
      </c>
      <c r="B30" s="573" t="s">
        <v>875</v>
      </c>
      <c r="C30" s="488" t="s">
        <v>645</v>
      </c>
      <c r="D30" s="489">
        <v>355.45384000020005</v>
      </c>
      <c r="E30" s="563">
        <f t="shared" si="4"/>
        <v>87.601515177343018</v>
      </c>
      <c r="F30" s="491">
        <f t="shared" si="5"/>
        <v>6.0929310759658906</v>
      </c>
      <c r="G30" s="491">
        <f t="shared" si="5"/>
        <v>14.782620785994188</v>
      </c>
      <c r="H30" s="491">
        <f t="shared" si="5"/>
        <v>3.7381850007107964</v>
      </c>
      <c r="I30" s="491">
        <f t="shared" si="5"/>
        <v>17.994678863959304</v>
      </c>
      <c r="J30" s="491">
        <f t="shared" si="5"/>
        <v>12.960982758134898</v>
      </c>
      <c r="K30" s="491">
        <f t="shared" si="5"/>
        <v>23.720186278100027</v>
      </c>
      <c r="L30" s="491">
        <f t="shared" si="5"/>
        <v>1.7789885940522192E-11</v>
      </c>
      <c r="M30" s="491">
        <f t="shared" si="5"/>
        <v>1.7789885940522192E-11</v>
      </c>
      <c r="N30" s="564">
        <f t="shared" si="5"/>
        <v>8.3119304144423261</v>
      </c>
      <c r="O30" s="490">
        <f t="shared" si="5"/>
        <v>192.05511869079783</v>
      </c>
      <c r="P30" s="492">
        <f t="shared" si="5"/>
        <v>75.797206132059202</v>
      </c>
      <c r="Q30" s="565"/>
    </row>
    <row r="31" spans="1:17" s="1" customFormat="1" x14ac:dyDescent="0.25">
      <c r="A31" s="65" t="s">
        <v>755</v>
      </c>
      <c r="B31" s="566" t="s">
        <v>814</v>
      </c>
      <c r="C31" s="488" t="s">
        <v>645</v>
      </c>
      <c r="D31" s="496">
        <v>111.49346</v>
      </c>
      <c r="E31" s="563">
        <f t="shared" si="4"/>
        <v>27.477536966147248</v>
      </c>
      <c r="F31" s="491">
        <f t="shared" si="5"/>
        <v>1.9111397620590558</v>
      </c>
      <c r="G31" s="491">
        <f t="shared" si="5"/>
        <v>4.6367920495597517</v>
      </c>
      <c r="H31" s="491">
        <f t="shared" si="5"/>
        <v>1.172538127170365</v>
      </c>
      <c r="I31" s="491">
        <f t="shared" si="5"/>
        <v>5.6443025292132525</v>
      </c>
      <c r="J31" s="491">
        <f t="shared" si="5"/>
        <v>4.065407797265574</v>
      </c>
      <c r="K31" s="491">
        <f t="shared" si="5"/>
        <v>7.4401943160563562</v>
      </c>
      <c r="L31" s="491">
        <f t="shared" si="5"/>
        <v>5.5800661388636483E-12</v>
      </c>
      <c r="M31" s="491">
        <f t="shared" si="5"/>
        <v>5.5800661388636483E-12</v>
      </c>
      <c r="N31" s="564">
        <f t="shared" si="5"/>
        <v>2.6071623848117302</v>
      </c>
      <c r="O31" s="490">
        <f t="shared" si="5"/>
        <v>60.240985703054072</v>
      </c>
      <c r="P31" s="492">
        <f t="shared" si="5"/>
        <v>23.774937330798679</v>
      </c>
      <c r="Q31" s="565"/>
    </row>
    <row r="32" spans="1:17" s="1" customFormat="1" x14ac:dyDescent="0.25">
      <c r="A32" s="65" t="s">
        <v>769</v>
      </c>
      <c r="B32" s="566" t="s">
        <v>876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 x14ac:dyDescent="0.25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2.194</v>
      </c>
      <c r="E33" s="575">
        <f t="shared" si="6"/>
        <v>0.54071078342825718</v>
      </c>
      <c r="F33" s="576">
        <f t="shared" si="6"/>
        <v>3.7607951515340611E-2</v>
      </c>
      <c r="G33" s="576">
        <f t="shared" si="6"/>
        <v>9.1244112046877851E-2</v>
      </c>
      <c r="H33" s="576">
        <f t="shared" si="6"/>
        <v>2.3073538582548073E-2</v>
      </c>
      <c r="I33" s="576">
        <f t="shared" si="6"/>
        <v>0.11107018966936605</v>
      </c>
      <c r="J33" s="576">
        <f t="shared" si="6"/>
        <v>8.0000250303476711E-2</v>
      </c>
      <c r="K33" s="576">
        <f t="shared" si="6"/>
        <v>0.14641025876699534</v>
      </c>
      <c r="L33" s="576">
        <f t="shared" si="6"/>
        <v>1.0980612771966037E-13</v>
      </c>
      <c r="M33" s="576">
        <f t="shared" si="6"/>
        <v>1.0980612771966037E-13</v>
      </c>
      <c r="N33" s="577">
        <f t="shared" si="6"/>
        <v>5.1304482543432922E-2</v>
      </c>
      <c r="O33" s="578">
        <f t="shared" si="6"/>
        <v>1.1854392413016928</v>
      </c>
      <c r="P33" s="579">
        <f t="shared" si="6"/>
        <v>0.46784997527004996</v>
      </c>
      <c r="Q33" s="565"/>
    </row>
    <row r="34" spans="1:17" s="1" customFormat="1" x14ac:dyDescent="0.25">
      <c r="A34" s="65" t="s">
        <v>817</v>
      </c>
      <c r="B34" s="566" t="s">
        <v>877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 x14ac:dyDescent="0.25">
      <c r="A35" s="65" t="s">
        <v>819</v>
      </c>
      <c r="B35" s="566" t="s">
        <v>878</v>
      </c>
      <c r="C35" s="488" t="s">
        <v>645</v>
      </c>
      <c r="D35" s="496">
        <v>1.6439999999999999</v>
      </c>
      <c r="E35" s="563">
        <f t="shared" si="4"/>
        <v>0.40516341292436409</v>
      </c>
      <c r="F35" s="491">
        <f t="shared" ref="F35:P36" si="8">$D35*F$43/100</f>
        <v>2.8180251727994515E-2</v>
      </c>
      <c r="G35" s="491">
        <f t="shared" si="8"/>
        <v>6.8370702007779033E-2</v>
      </c>
      <c r="H35" s="491">
        <f t="shared" si="8"/>
        <v>1.7289378956111684E-2</v>
      </c>
      <c r="I35" s="491">
        <f t="shared" si="8"/>
        <v>8.3226705476954321E-2</v>
      </c>
      <c r="J35" s="491">
        <f t="shared" si="8"/>
        <v>5.994549293478383E-2</v>
      </c>
      <c r="K35" s="491">
        <f t="shared" si="8"/>
        <v>0.10970759590380144</v>
      </c>
      <c r="L35" s="491">
        <f t="shared" si="8"/>
        <v>8.2279523232051799E-14</v>
      </c>
      <c r="M35" s="491">
        <f t="shared" si="8"/>
        <v>8.2279523232051799E-14</v>
      </c>
      <c r="N35" s="564">
        <f t="shared" si="8"/>
        <v>3.8443285916774712E-2</v>
      </c>
      <c r="O35" s="490">
        <f t="shared" si="8"/>
        <v>0.8882689665906941</v>
      </c>
      <c r="P35" s="492">
        <f t="shared" si="8"/>
        <v>0.35056762048494172</v>
      </c>
      <c r="Q35" s="565"/>
    </row>
    <row r="36" spans="1:17" s="1" customFormat="1" x14ac:dyDescent="0.25">
      <c r="A36" s="65" t="s">
        <v>821</v>
      </c>
      <c r="B36" s="566" t="s">
        <v>822</v>
      </c>
      <c r="C36" s="488" t="s">
        <v>645</v>
      </c>
      <c r="D36" s="496">
        <v>0.54999999999999993</v>
      </c>
      <c r="E36" s="563">
        <f>SUM(F36:N36)</f>
        <v>0.13554737050389312</v>
      </c>
      <c r="F36" s="491">
        <f t="shared" si="8"/>
        <v>9.4276997873460958E-3</v>
      </c>
      <c r="G36" s="491">
        <f t="shared" si="8"/>
        <v>2.2873410039098822E-2</v>
      </c>
      <c r="H36" s="491">
        <f t="shared" si="8"/>
        <v>5.7841596264363903E-3</v>
      </c>
      <c r="I36" s="491">
        <f t="shared" si="8"/>
        <v>2.7843484192411724E-2</v>
      </c>
      <c r="J36" s="491">
        <f t="shared" si="8"/>
        <v>2.0054757368692885E-2</v>
      </c>
      <c r="K36" s="491">
        <f t="shared" si="8"/>
        <v>3.6702662863193909E-2</v>
      </c>
      <c r="L36" s="491">
        <f t="shared" si="8"/>
        <v>2.7526604487608566E-14</v>
      </c>
      <c r="M36" s="491">
        <f t="shared" si="8"/>
        <v>2.7526604487608566E-14</v>
      </c>
      <c r="N36" s="564">
        <f t="shared" si="8"/>
        <v>1.2861196626658206E-2</v>
      </c>
      <c r="O36" s="490">
        <f t="shared" si="8"/>
        <v>0.29717027471099861</v>
      </c>
      <c r="P36" s="492">
        <f t="shared" si="8"/>
        <v>0.11728235478510822</v>
      </c>
      <c r="Q36" s="565"/>
    </row>
    <row r="37" spans="1:17" s="1" customFormat="1" x14ac:dyDescent="0.25">
      <c r="A37" s="65" t="s">
        <v>823</v>
      </c>
      <c r="B37" s="566" t="s">
        <v>824</v>
      </c>
      <c r="C37" s="488" t="s">
        <v>645</v>
      </c>
      <c r="D37" s="497">
        <f>SUM(D38:D42)</f>
        <v>7.8920600000000007</v>
      </c>
      <c r="E37" s="575">
        <f t="shared" ref="E37:P37" si="9">SUM(E38:E42)</f>
        <v>1.9449963288344632</v>
      </c>
      <c r="F37" s="580">
        <f t="shared" si="9"/>
        <v>0.13527994978858662</v>
      </c>
      <c r="G37" s="580">
        <f t="shared" si="9"/>
        <v>0.32821513533303692</v>
      </c>
      <c r="H37" s="580">
        <f t="shared" si="9"/>
        <v>8.2998063311661069E-2</v>
      </c>
      <c r="I37" s="580">
        <f t="shared" si="9"/>
        <v>0.39953172337375437</v>
      </c>
      <c r="J37" s="580">
        <f t="shared" si="9"/>
        <v>0.287769724434848</v>
      </c>
      <c r="K37" s="580">
        <f t="shared" si="9"/>
        <v>0.52665384995654219</v>
      </c>
      <c r="L37" s="580">
        <f t="shared" si="9"/>
        <v>3.9498475311359291E-13</v>
      </c>
      <c r="M37" s="580">
        <f t="shared" si="9"/>
        <v>3.9498475311359291E-13</v>
      </c>
      <c r="N37" s="577">
        <f t="shared" si="9"/>
        <v>0.18454788263524396</v>
      </c>
      <c r="O37" s="578">
        <f t="shared" si="9"/>
        <v>4.2641557058830619</v>
      </c>
      <c r="P37" s="579">
        <f t="shared" si="9"/>
        <v>1.6829079652824754</v>
      </c>
      <c r="Q37" s="565"/>
    </row>
    <row r="38" spans="1:17" s="1" customFormat="1" x14ac:dyDescent="0.25">
      <c r="A38" s="65" t="s">
        <v>825</v>
      </c>
      <c r="B38" s="566" t="s">
        <v>879</v>
      </c>
      <c r="C38" s="488" t="s">
        <v>645</v>
      </c>
      <c r="D38" s="496">
        <v>0.96009999999999995</v>
      </c>
      <c r="E38" s="563">
        <f>SUM(F38:N38)</f>
        <v>0.23661641894688684</v>
      </c>
      <c r="F38" s="491">
        <f>$D38*F$43/100</f>
        <v>1.6457335574238161E-2</v>
      </c>
      <c r="G38" s="491">
        <f t="shared" ref="G38:P38" si="10">$D38*G$43/100</f>
        <v>3.9928656324615973E-2</v>
      </c>
      <c r="H38" s="491">
        <f t="shared" si="10"/>
        <v>1.0097039376984689E-2</v>
      </c>
      <c r="I38" s="491">
        <f t="shared" si="10"/>
        <v>4.8604598496608177E-2</v>
      </c>
      <c r="J38" s="491">
        <f t="shared" si="10"/>
        <v>3.500831372669462E-2</v>
      </c>
      <c r="K38" s="491">
        <f t="shared" si="10"/>
        <v>6.4069502936277237E-2</v>
      </c>
      <c r="L38" s="491">
        <f t="shared" si="10"/>
        <v>4.8051441761005432E-14</v>
      </c>
      <c r="M38" s="491">
        <f t="shared" si="10"/>
        <v>4.8051441761005432E-14</v>
      </c>
      <c r="N38" s="564">
        <f t="shared" si="10"/>
        <v>2.2450972511371899E-2</v>
      </c>
      <c r="O38" s="490">
        <f t="shared" si="10"/>
        <v>0.5187512377273269</v>
      </c>
      <c r="P38" s="492">
        <f t="shared" si="10"/>
        <v>0.20473234332578621</v>
      </c>
      <c r="Q38" s="565"/>
    </row>
    <row r="39" spans="1:17" s="1" customFormat="1" x14ac:dyDescent="0.25">
      <c r="A39" s="65" t="s">
        <v>827</v>
      </c>
      <c r="B39" s="581" t="s">
        <v>880</v>
      </c>
      <c r="C39" s="488" t="s">
        <v>645</v>
      </c>
      <c r="D39" s="496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 x14ac:dyDescent="0.25">
      <c r="A40" s="65" t="s">
        <v>829</v>
      </c>
      <c r="B40" s="566" t="s">
        <v>881</v>
      </c>
      <c r="C40" s="488" t="s">
        <v>645</v>
      </c>
      <c r="D40" s="496">
        <v>2.9078499999999998</v>
      </c>
      <c r="E40" s="563">
        <f t="shared" si="11"/>
        <v>0.71663894785408289</v>
      </c>
      <c r="F40" s="491">
        <f t="shared" si="12"/>
        <v>4.9844248775698811E-2</v>
      </c>
      <c r="G40" s="491">
        <f t="shared" si="12"/>
        <v>0.12093171887671549</v>
      </c>
      <c r="H40" s="491">
        <f t="shared" si="12"/>
        <v>3.0580851944969199E-2</v>
      </c>
      <c r="I40" s="491">
        <f t="shared" si="12"/>
        <v>0.14720850092528079</v>
      </c>
      <c r="J40" s="491">
        <f t="shared" si="12"/>
        <v>0.10602950220827929</v>
      </c>
      <c r="K40" s="491">
        <f t="shared" si="12"/>
        <v>0.19404697855770622</v>
      </c>
      <c r="L40" s="491">
        <f t="shared" si="12"/>
        <v>1.4553315792598651E-13</v>
      </c>
      <c r="M40" s="491">
        <f t="shared" si="12"/>
        <v>1.4553315792598651E-13</v>
      </c>
      <c r="N40" s="564">
        <f t="shared" si="12"/>
        <v>6.7997146565141942E-2</v>
      </c>
      <c r="O40" s="490">
        <f t="shared" si="12"/>
        <v>1.5711392423970496</v>
      </c>
      <c r="P40" s="492">
        <f t="shared" si="12"/>
        <v>0.62007180974886722</v>
      </c>
      <c r="Q40" s="565"/>
    </row>
    <row r="41" spans="1:17" s="1" customFormat="1" x14ac:dyDescent="0.25">
      <c r="A41" s="152" t="s">
        <v>831</v>
      </c>
      <c r="B41" s="582" t="s">
        <v>882</v>
      </c>
      <c r="C41" s="488" t="s">
        <v>645</v>
      </c>
      <c r="D41" s="583">
        <v>5.5050000000000002E-2</v>
      </c>
      <c r="E41" s="563">
        <f t="shared" si="11"/>
        <v>1.3567059538616937E-2</v>
      </c>
      <c r="F41" s="491">
        <f t="shared" si="12"/>
        <v>9.4362704235164113E-4</v>
      </c>
      <c r="G41" s="491">
        <f t="shared" si="12"/>
        <v>2.2894204048225283E-3</v>
      </c>
      <c r="H41" s="491">
        <f t="shared" si="12"/>
        <v>5.789417953369516E-4</v>
      </c>
      <c r="I41" s="491">
        <f t="shared" si="12"/>
        <v>2.7868796450768469E-3</v>
      </c>
      <c r="J41" s="491">
        <f t="shared" si="12"/>
        <v>2.007298896630079E-3</v>
      </c>
      <c r="K41" s="491">
        <f t="shared" si="12"/>
        <v>3.6736028920342275E-3</v>
      </c>
      <c r="L41" s="491">
        <f t="shared" si="12"/>
        <v>2.7551628673506397E-15</v>
      </c>
      <c r="M41" s="491">
        <f t="shared" si="12"/>
        <v>2.7551628673506397E-15</v>
      </c>
      <c r="N41" s="564">
        <f t="shared" si="12"/>
        <v>1.2872888623591532E-3</v>
      </c>
      <c r="O41" s="490">
        <f t="shared" si="12"/>
        <v>2.9744042950619051E-2</v>
      </c>
      <c r="P41" s="492">
        <f t="shared" si="12"/>
        <v>1.1738897510764014E-2</v>
      </c>
      <c r="Q41" s="584"/>
    </row>
    <row r="42" spans="1:17" s="1" customFormat="1" ht="25.5" x14ac:dyDescent="0.25">
      <c r="A42" s="152" t="s">
        <v>883</v>
      </c>
      <c r="B42" s="582" t="s">
        <v>884</v>
      </c>
      <c r="C42" s="488" t="s">
        <v>645</v>
      </c>
      <c r="D42" s="583">
        <v>3.9690600000000007</v>
      </c>
      <c r="E42" s="563">
        <f t="shared" si="11"/>
        <v>0.97817390249487646</v>
      </c>
      <c r="F42" s="491">
        <f t="shared" si="12"/>
        <v>6.803473839629802E-2</v>
      </c>
      <c r="G42" s="491">
        <f t="shared" si="12"/>
        <v>0.16506533972688292</v>
      </c>
      <c r="H42" s="491">
        <f t="shared" si="12"/>
        <v>4.1741230194370232E-2</v>
      </c>
      <c r="I42" s="491">
        <f t="shared" si="12"/>
        <v>0.20093174430678856</v>
      </c>
      <c r="J42" s="491">
        <f t="shared" si="12"/>
        <v>0.14472460960324401</v>
      </c>
      <c r="K42" s="491">
        <f t="shared" si="12"/>
        <v>0.26486376557052449</v>
      </c>
      <c r="L42" s="491">
        <f t="shared" si="12"/>
        <v>1.9864499055925035E-13</v>
      </c>
      <c r="M42" s="491">
        <f t="shared" si="12"/>
        <v>1.9864499055925035E-13</v>
      </c>
      <c r="N42" s="564">
        <f t="shared" si="12"/>
        <v>9.2812474696370981E-2</v>
      </c>
      <c r="O42" s="490">
        <f t="shared" si="12"/>
        <v>2.1445211828080666</v>
      </c>
      <c r="P42" s="492">
        <f t="shared" si="12"/>
        <v>0.84636491469705777</v>
      </c>
      <c r="Q42" s="584"/>
    </row>
    <row r="43" spans="1:17" s="1" customFormat="1" ht="26.25" thickBot="1" x14ac:dyDescent="0.3">
      <c r="A43" s="109" t="s">
        <v>351</v>
      </c>
      <c r="B43" s="585" t="s">
        <v>885</v>
      </c>
      <c r="C43" s="462" t="s">
        <v>834</v>
      </c>
      <c r="D43" s="111">
        <f>SUM(E43,O43,P43)</f>
        <v>100</v>
      </c>
      <c r="E43" s="586">
        <f t="shared" si="11"/>
        <v>24.644976455253293</v>
      </c>
      <c r="F43" s="587">
        <v>1.7141272340629268</v>
      </c>
      <c r="G43" s="587">
        <v>4.1588018252906958</v>
      </c>
      <c r="H43" s="587">
        <v>1.0516653866247985</v>
      </c>
      <c r="I43" s="587">
        <v>5.0624516713475867</v>
      </c>
      <c r="J43" s="587">
        <v>3.6463195215805251</v>
      </c>
      <c r="K43" s="587">
        <v>6.6732114296716212</v>
      </c>
      <c r="L43" s="587">
        <v>5.0048371795651947E-12</v>
      </c>
      <c r="M43" s="587">
        <v>5.0048371795651947E-12</v>
      </c>
      <c r="N43" s="588">
        <v>2.3383993866651287</v>
      </c>
      <c r="O43" s="589">
        <v>54.030959038363392</v>
      </c>
      <c r="P43" s="590">
        <v>21.324064506383316</v>
      </c>
      <c r="Q43" s="591" t="s">
        <v>886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8/hj4hvkW1SZyFFYikYY7WUZqke75+t7yUqN65avU5mBDH6NJ32K7NSLDMGa1/d87X4G0jKFcTJ308reVLuRHQ==" saltValue="XpHhtX9tuuS6fqeHNfpLVm59T3zmlLg/oF1LZG0EY4ksxZLdE5mfTVX6tuDlRFRpyEX0lc8RMbwmW90wH7cI3g==" spinCount="100000" sheet="1" objects="1" scenarios="1"/>
  <mergeCells count="17"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Mira</cp:lastModifiedBy>
  <dcterms:created xsi:type="dcterms:W3CDTF">2018-12-28T10:23:34Z</dcterms:created>
  <dcterms:modified xsi:type="dcterms:W3CDTF">2019-04-24T11:13:39Z</dcterms:modified>
</cp:coreProperties>
</file>